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" reservationPassword="0"/>
  <workbookPr/>
  <bookViews>
    <workbookView xWindow="240" yWindow="120" windowWidth="14940" windowHeight="9225" activeTab="0"/>
  </bookViews>
  <sheets>
    <sheet name="Rekapitulace" sheetId="1" r:id="rId1"/>
    <sheet name="SO 15-05.2" sheetId="2" r:id="rId2"/>
    <sheet name="SO 16-01.3" sheetId="3" r:id="rId3"/>
    <sheet name="SO 16-02.2" sheetId="4" r:id="rId4"/>
    <sheet name="SO 18-01.3" sheetId="5" r:id="rId5"/>
    <sheet name="SO 21-01.2" sheetId="6" r:id="rId6"/>
    <sheet name="SO 21-01.3" sheetId="7" r:id="rId7"/>
    <sheet name="SO 36-06.2" sheetId="8" r:id="rId8"/>
  </sheets>
  <definedNames/>
  <calcPr/>
  <webPublishing/>
</workbook>
</file>

<file path=xl/sharedStrings.xml><?xml version="1.0" encoding="utf-8"?>
<sst xmlns="http://schemas.openxmlformats.org/spreadsheetml/2006/main" count="3105" uniqueCount="728">
  <si>
    <t>Aspe</t>
  </si>
  <si>
    <t>Soupis objektů s DPH</t>
  </si>
  <si>
    <t>5113520008</t>
  </si>
  <si>
    <t>Rekonstrukce Negrelliho viaduktu</t>
  </si>
  <si>
    <t>ZŘ</t>
  </si>
  <si>
    <t/>
  </si>
  <si>
    <t>Odbytová cena:</t>
  </si>
  <si>
    <t>OC+DPH:</t>
  </si>
  <si>
    <t>Objekt</t>
  </si>
  <si>
    <t>Popis</t>
  </si>
  <si>
    <t>OC</t>
  </si>
  <si>
    <t>DPH</t>
  </si>
  <si>
    <t>OC+DPH</t>
  </si>
  <si>
    <t>Počet neoceněných položek</t>
  </si>
  <si>
    <t>E.1.5</t>
  </si>
  <si>
    <t>Ostatní inženýrské objekty</t>
  </si>
  <si>
    <t xml:space="preserve">  SO 15-05.2</t>
  </si>
  <si>
    <t>Úprava sdělovací kabelizace ČSAD Praha holding  - náhrada přístřešku ANF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</si>
  <si>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</si>
  <si>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</si>
  <si>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</si>
  <si>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</si>
  <si>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</si>
  <si>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</si>
  <si>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</si>
  <si>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</si>
  <si>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</si>
  <si>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</si>
  <si>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</si>
  <si>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</si>
  <si>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</si>
  <si>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</si>
  <si>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</si>
  <si>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</si>
  <si>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</si>
  <si>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</si>
  <si>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</si>
  <si>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</si>
  <si>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</si>
  <si>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</si>
  <si>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</si>
  <si>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</si>
  <si>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</si>
  <si>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</si>
  <si>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</si>
  <si>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15-05.2</t>
  </si>
  <si>
    <t>SD</t>
  </si>
  <si>
    <t>0</t>
  </si>
  <si>
    <t>Všeobecné konstrukce a práce</t>
  </si>
  <si>
    <t>P</t>
  </si>
  <si>
    <t>1</t>
  </si>
  <si>
    <t>029111R</t>
  </si>
  <si>
    <t>OSTATNÍ POŽADAVKY - GEODETICKÉ ZAMĚŘENÍ - DÉLKOVÉ</t>
  </si>
  <si>
    <t>HM</t>
  </si>
  <si>
    <t>[bez vazby na CS]</t>
  </si>
  <si>
    <t>PP</t>
  </si>
  <si>
    <t>VV</t>
  </si>
  <si>
    <t>multikanál 2 m</t>
  </si>
  <si>
    <t>TS</t>
  </si>
  <si>
    <t>zahrnuje veškeré náklady spojené s objednatelem požadovanými pracemi</t>
  </si>
  <si>
    <t>10</t>
  </si>
  <si>
    <t>Zemní práce</t>
  </si>
  <si>
    <t>132735</t>
  </si>
  <si>
    <t>HLOUBENÍ RÝH ŠÍŘ DO 2M PAŽ I NEPAŽ TŘ. I, ODVOZ DO 8KM</t>
  </si>
  <si>
    <t>M3</t>
  </si>
  <si>
    <t>2019_OTSKP</t>
  </si>
  <si>
    <t>výkop pro multikanál 0,6x0,4x2 m - odstranění zeminy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</si>
  <si>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</si>
  <si>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132835</t>
  </si>
  <si>
    <t>HLOUBENÍ RÝH ŠÍŘ DO 2M PAŽ I NEPAŽ TŘ. II, ODVOZ DO 8KM</t>
  </si>
  <si>
    <t>výkop pro multikanál 0,2x0,4x2 m - odstranění konstrukčních vrstev chodníku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</si>
  <si>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</si>
  <si>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4</t>
  </si>
  <si>
    <t>17411</t>
  </si>
  <si>
    <t>ZÁSYP JAM A RÝH ZEMINOU SE ZHUTNĚNÍM</t>
  </si>
  <si>
    <t>zásyp multikanálu 0,6x0,4x2-0,385x0,385x2 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</si>
  <si>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</si>
  <si>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30</t>
  </si>
  <si>
    <t>Svislé konstrukce (a kompletní)</t>
  </si>
  <si>
    <t>5</t>
  </si>
  <si>
    <t>388157</t>
  </si>
  <si>
    <t>TĚLESO KABELOVODU Z PLAST MULTIKANÁLŮ DVANÁCTIOTVOROVÝCH</t>
  </si>
  <si>
    <t>M</t>
  </si>
  <si>
    <t>OTSKP19</t>
  </si>
  <si>
    <t>multikanál devítiotvorový</t>
  </si>
  <si>
    <t>Položka zahrnuje veškerý materiál, výrobky a polotovary, včetně mimostaveništní a vnitrostaveništní dopravy (rovněž přesuny), včetně naložení a složení, případně s uložením.</t>
  </si>
  <si>
    <t>70</t>
  </si>
  <si>
    <t>Přidružená stavební výroba</t>
  </si>
  <si>
    <t>6</t>
  </si>
  <si>
    <t>702312</t>
  </si>
  <si>
    <t>ZAKRYTÍ KABELŮ VÝSTRAŽNOU FÓLIÍ ŠÍŘKY PŘES 20 DO 40 CM</t>
  </si>
  <si>
    <t>výstražná fólie oranžová šíře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</si>
  <si>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</si>
  <si>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</t>
  </si>
  <si>
    <t>702511</t>
  </si>
  <si>
    <t>PRŮRAZ ZDIVEM (PŘÍČKOU) ZDĚNÝM TLOUŠŤKY DO 45 CM</t>
  </si>
  <si>
    <t>KUS</t>
  </si>
  <si>
    <t>otvor 160x70 mm pro kab. řošt</t>
  </si>
  <si>
    <t>1. Položka obsahuje:  
 – veškerý montážní a pomocný materiál  
 – pomocné mechanismy  
2. Položka neobsahuje:  
 X  
3. Způsob měření:  
Udává se počet kusů kompletní konstrukce nebo práce.</t>
  </si>
  <si>
    <t>8</t>
  </si>
  <si>
    <t>702521</t>
  </si>
  <si>
    <t>PRŮRAZ ZDIVEM (PŘÍČKOU) BETONOVÝM TLOUŠŤKY DO 45 CM</t>
  </si>
  <si>
    <t>otvor 390x390 mm pro multikanál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</si>
  <si>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</si>
  <si>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9</t>
  </si>
  <si>
    <t>703212R</t>
  </si>
  <si>
    <t>KABELOVÝ ŽLAB NOSNÝ/DRÁTĚNÝ ŽÁROVĚ ZINKOVANÝ VČETNĚ UPEVNĚNÍ A PŘÍSLUŠENSTVÍ SVĚTLÉ ŠÍŘKY PŘES 100 DO 250 MM</t>
  </si>
  <si>
    <t>kabelový žlab 150x60 mm</t>
  </si>
  <si>
    <t>1. Položka obsahuje:  
 – kompletní montáž, rozměření, upevnění, sváření, řezání, spojování a pod.   
 – veškerý spojovací a montážní materiál  
 – pomocné mechanismy a nátěr  
2. Položka neobsahuje:  
 X  
3. Způsob měření:  
Měří se metr délkový.</t>
  </si>
  <si>
    <t>709611</t>
  </si>
  <si>
    <t>DEMONTÁŽ KABELOVÉHO ŽLABU/LIŠTY VČETNĚ KRYTU</t>
  </si>
  <si>
    <t>kabelový žlab 150x60 mm provizorní</t>
  </si>
  <si>
    <t>1. Položka obsahuje:  
 – přípravu podkladu pro osazení  
2. Položka neobsahuje:  
 X  
3. Způsob měření:  
Měří se metr délkový.</t>
  </si>
  <si>
    <t>11</t>
  </si>
  <si>
    <t>709612</t>
  </si>
  <si>
    <t>DEMONTÁŽ CHRÁNIČKY/TRUBKY</t>
  </si>
  <si>
    <t>1. Položka obsahuje:  
 – veškeré práce a materiál obsažený v názvu položky  
2. Položka neobsahuje:  
 X  
3. Způsob měření:  
Udává se počet kusů kompletní konstrukce nebo práce.</t>
  </si>
  <si>
    <t>12</t>
  </si>
  <si>
    <t>742G11</t>
  </si>
  <si>
    <t>KABEL NN DVOU- A TŘÍŽÍLOVÝ CU S PLASTOVOU IZOLACÍ DO 2,5 MM2</t>
  </si>
  <si>
    <t>CYKY-J 3x2,5 - 2x125 m hodiny; 194 m repro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</si>
  <si>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</si>
  <si>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13</t>
  </si>
  <si>
    <t>742K21</t>
  </si>
  <si>
    <t>UKONČENÍ JEDNOŽÍLOVÉHO KABELU KABELOVOU SPOJKOU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</si>
  <si>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</si>
  <si>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14</t>
  </si>
  <si>
    <t>742Z23R</t>
  </si>
  <si>
    <t>DEMONTÁŽ KABELOVÉHO VEDENÍ NN</t>
  </si>
  <si>
    <t>CYKY-J 3x2,5 - 2x107 m hodiny; 107 m repro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</si>
  <si>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</si>
  <si>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15</t>
  </si>
  <si>
    <t>75I411R</t>
  </si>
  <si>
    <t>KABEL ZEMNÍ DATOVÝ PRŮMĚRU ŽÍLY 0,6 MM DO 4 PÁRŮ</t>
  </si>
  <si>
    <t>KMPÁR</t>
  </si>
  <si>
    <t>FTP 4x2xAWG23 cat.6, vč. ukončení - 505 m infotabule; 1034 m kamery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</si>
  <si>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kmpárech.</t>
  </si>
  <si>
    <t>16</t>
  </si>
  <si>
    <t>75I412</t>
  </si>
  <si>
    <t>KABEL ZEMNÍ DATOVÝ PRŮMĚRU ŽÍLY 0,6 MM PŘES 4 PÁRY</t>
  </si>
  <si>
    <t>SYKFY 10p, vč. ukončení - 197 m PIR</t>
  </si>
  <si>
    <t>17</t>
  </si>
  <si>
    <t>75I41Y</t>
  </si>
  <si>
    <t>KABEL ZEMNÍ DATOVÝ PRŮMĚRU ŽÍLY 0,6 MM - DEMONTÁŽ</t>
  </si>
  <si>
    <t>FTP 4x2xAWG23 cat.6 - provizorní zapojení stáv kamer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</si>
  <si>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  
2. Položka neobsahuje:  
 X  
3. Způsob měření:  
Udává se počet metrů kompletní konstrukce nebo práce.</t>
  </si>
  <si>
    <t>18</t>
  </si>
  <si>
    <t>75I811R</t>
  </si>
  <si>
    <t>KABEL OPTICKÝ SINGLEMODE DO 12 VLÁKEN</t>
  </si>
  <si>
    <t>KMVLÁKNO</t>
  </si>
  <si>
    <t>170 m 6 vl. OK (data) + 170 m 12 vl. OK (kamery)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</si>
  <si>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zafouknutí, zafouknutí do obsazené trubky,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kmvláknech.</t>
  </si>
  <si>
    <t>19</t>
  </si>
  <si>
    <t>75I81Y</t>
  </si>
  <si>
    <t>KABEL OPTICKÝ SINGLEMODE - DEMONTÁŽ</t>
  </si>
  <si>
    <t>170 m 6 vl. stáv. OK (data) + 170 m 12 vl. stáv. OK (kamery)</t>
  </si>
  <si>
    <t>20</t>
  </si>
  <si>
    <t>75I911</t>
  </si>
  <si>
    <t>OPTOTRUBKA HDPE PRŮMĚRU DO 40 MM</t>
  </si>
  <si>
    <t>2x105 m, vč. zatažení do multikanálu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</si>
  <si>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</si>
  <si>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21</t>
  </si>
  <si>
    <t>75I941</t>
  </si>
  <si>
    <t>OPTOTRUBKA HDPE NEHOŘLAVÁ BEZHALOGENOVÁ PRŮMĚRU DO 40 MM</t>
  </si>
  <si>
    <t>2x30 m, vč. uložení na rošt v objektu WC</t>
  </si>
  <si>
    <t>22</t>
  </si>
  <si>
    <t>75I961</t>
  </si>
  <si>
    <t>OPTOTRUBKA - HERMETIZACE ÚSEKU DO 2000 M</t>
  </si>
  <si>
    <t>ÚSEK</t>
  </si>
  <si>
    <t>2x HDPE v zemi + 2x HDPE v objektu WC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</si>
  <si>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</si>
  <si>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>23</t>
  </si>
  <si>
    <t>75I962R</t>
  </si>
  <si>
    <t>OPTOTRUBKA - KALIBRACE</t>
  </si>
  <si>
    <t>210+60 m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</si>
  <si>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</si>
  <si>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24</t>
  </si>
  <si>
    <t>75IH61</t>
  </si>
  <si>
    <t>UKONČENÍ KABELU OPTICKÉHO DO 12 VLÁKEN</t>
  </si>
  <si>
    <t>ukončení 2 OK na stáv. ODF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</si>
  <si>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</si>
  <si>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25</t>
  </si>
  <si>
    <t>75IH6Y</t>
  </si>
  <si>
    <t>UKONČENÍ KABELU OPTICKÉHO - DEMONTÁŽ</t>
  </si>
  <si>
    <t>odpojení 2 OK ze stáv. ODF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</si>
  <si>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</si>
  <si>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26</t>
  </si>
  <si>
    <t>75II71R</t>
  </si>
  <si>
    <t>SPOJKA OPTICKÁ DO 72 VLÁKEN</t>
  </si>
  <si>
    <t>napojení 2 OK na stáv. OK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</si>
  <si>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</si>
  <si>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27</t>
  </si>
  <si>
    <t>75II7Y</t>
  </si>
  <si>
    <t>SPOJKA OPTICKÁ - DEMONTÁŽ</t>
  </si>
  <si>
    <t>demontáž stáv. 2 OS</t>
  </si>
  <si>
    <t>28</t>
  </si>
  <si>
    <t>75IK21R</t>
  </si>
  <si>
    <t>MĚŘENÍ KOMPLEXNÍ OPTICKÉHO KABELU</t>
  </si>
  <si>
    <t>VLÁKNO</t>
  </si>
  <si>
    <t>měření 6 vl. OK (data) + 12 vl. OK (kamery)</t>
  </si>
  <si>
    <t>1. Položka obsahuje: 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</si>
  <si>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>29</t>
  </si>
  <si>
    <t>75L171</t>
  </si>
  <si>
    <t>REPRODUKTOR VENKOVNÍ SMĚROVÝ</t>
  </si>
  <si>
    <t>1. Položka obsahuje:  
 – dodávku specifikovaného bloku/zařízení včetně potřebného drobného montážního materiálu  
 – dodávku souvisejícího příslušenství pro specifikovaný blok/zařízení  
 – dopravu a skladování  
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</si>
  <si>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75L17Y</t>
  </si>
  <si>
    <t>REPRODUKTOR VENKOVNÍ - DEMONTÁŽ</t>
  </si>
  <si>
    <t>31</t>
  </si>
  <si>
    <t>75L24YR</t>
  </si>
  <si>
    <t>HODINY PODRUŽNÉ NEBO AUTONOMNÍ VENKOVNÍ - DEMONTÁŽ</t>
  </si>
  <si>
    <t>32</t>
  </si>
  <si>
    <t>75L43Y</t>
  </si>
  <si>
    <t>KAMERA DIGITÁLNÍ (IP) - DEMONTÁŽ</t>
  </si>
  <si>
    <t>33</t>
  </si>
  <si>
    <t>75O58XR</t>
  </si>
  <si>
    <t>EZS, PROSTOROVÝ DETEKTOR PIR - MONTÁŽ</t>
  </si>
  <si>
    <t>1. Položka obsahuje:  
 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</si>
  <si>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80</t>
  </si>
  <si>
    <t>Potrubí</t>
  </si>
  <si>
    <t>34</t>
  </si>
  <si>
    <t>87627</t>
  </si>
  <si>
    <t>CHRÁNIČKY Z TRUB PLASTOVÝCH DN DO 100MM</t>
  </si>
  <si>
    <t>2x3 m vrapovaná chránička DN90 z komory do stojky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</si>
  <si>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</si>
  <si>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35</t>
  </si>
  <si>
    <t>87633</t>
  </si>
  <si>
    <t>CHRÁNIČKY Z TRUB PLASTOVÝCH DN DO 150MM</t>
  </si>
  <si>
    <t>4x3 m vrapovaná chránička DN110 z komory do stojky</t>
  </si>
  <si>
    <t>E.1.6</t>
  </si>
  <si>
    <t>Potrubní vedení</t>
  </si>
  <si>
    <t xml:space="preserve">  SO 16-01.3</t>
  </si>
  <si>
    <t>Odvodnění Negrelliho viaduktu  - náhrada přístřešku ANF</t>
  </si>
  <si>
    <t>SO 16-01.3</t>
  </si>
  <si>
    <t>132736</t>
  </si>
  <si>
    <t>HLOUBENÍ RÝH ŠÍŘ DO 2M PAŽ I NEPAŽ TŘ. I, ODVOZ DO 12KM</t>
  </si>
  <si>
    <t>hloubení rýhy s odvozem na skládku - 20%, 12 km: 0.2*260.811</t>
  </si>
  <si>
    <t>17120</t>
  </si>
  <si>
    <t>ULOŽENÍ SYPANINY DO NÁSYPŮ A NA SKLÁDKY BEZ ZHUTNĚNÍ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</si>
  <si>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</si>
  <si>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</si>
  <si>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</si>
  <si>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</si>
  <si>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</si>
  <si>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</si>
  <si>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štěrkopískem, max. zrno 20 mm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</si>
  <si>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</si>
  <si>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40</t>
  </si>
  <si>
    <t>Vodorovné konstrukce</t>
  </si>
  <si>
    <t>451573</t>
  </si>
  <si>
    <t>VÝPLŇ VRSTVY Z KAMENIVA TĚŽENÉHO, INDEX ZHUTNĚNÍ ID DO 0,9</t>
  </si>
  <si>
    <t>podsyp štěrkopískem, max. zrno 20 mm</t>
  </si>
  <si>
    <t>položka zahrnuje dodávku předepsaného kameniva, mimostaveništní a vnitrostaveništní dopravu a jeho uložení  
není-li v zadávací dokumentaci uvedeno jinak, jedná se o nakupovaný materiál</t>
  </si>
  <si>
    <t>Trubní vedení</t>
  </si>
  <si>
    <t>87434</t>
  </si>
  <si>
    <t>POTRUBÍ Z TRUB PLASTOVÝCH ODPADNÍCH DN DO 200MM</t>
  </si>
  <si>
    <t>potrubí PP DN 200, SN 8 kN/m2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</si>
  <si>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</si>
  <si>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89413</t>
  </si>
  <si>
    <t>ŠACHTY KANALIZAČNÍ Z BETON DÍLCŮ NA POTRUBÍ DN DO 200MM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</si>
  <si>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</si>
  <si>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</si>
  <si>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</si>
  <si>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</si>
  <si>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89732</t>
  </si>
  <si>
    <t>VPUSŤ DVORNÍ Z BETON DÍLCŮ</t>
  </si>
  <si>
    <t>položka zahrnuje:  
dodávku a osazení předepsaného dílce včetně mříže  
předepsané podkladní konstrukce</t>
  </si>
  <si>
    <t>899642</t>
  </si>
  <si>
    <t>ZKOUŠKA VODOTĚSNOSTI POTRUBÍ DN DO 200MM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</si>
  <si>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</si>
  <si>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</si>
  <si>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</si>
  <si>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prohlídka odpojovaného potrubí a nových úseků potrubí</t>
  </si>
  <si>
    <t>položka zahrnuje prohlídku potrubí televizní kamerou, záznam prohlídky na nosičích DVD a vyhotovení závěrečného písemného protokolu</t>
  </si>
  <si>
    <t>90</t>
  </si>
  <si>
    <t>Ostatní konstrukce a práce</t>
  </si>
  <si>
    <t>967156</t>
  </si>
  <si>
    <t>VYBOURÁNÍ ČÁSTÍ KONSTRUKCÍ BETON S ODVOZEM DO 12KM</t>
  </si>
  <si>
    <t>vybourání staré betonové šachty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</si>
  <si>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</si>
  <si>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969234</t>
  </si>
  <si>
    <t>VYBOURÁNÍ POTRUBÍ DN DO 200MM KANALIZAČ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</si>
  <si>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</si>
  <si>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 xml:space="preserve">  SO 16-02.2</t>
  </si>
  <si>
    <t>Přeložky vodovodů  - náhrada přístřešku ANF</t>
  </si>
  <si>
    <t>SO 16-02.2</t>
  </si>
  <si>
    <t>132738</t>
  </si>
  <si>
    <t>HLOUBENÍ RÝH ŠÍŘ DO 2M PAŽ I NEPAŽ TŘ. I, ODVOZ DO 20KM</t>
  </si>
  <si>
    <t>hloubení rýhy s odvozem na skládku</t>
  </si>
  <si>
    <t>ULOŽENÍ SYPANINY DO NÁSYPŮ A NA SKLÁDKY BEZ ZHUT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</si>
  <si>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</si>
  <si>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45131</t>
  </si>
  <si>
    <t>PODKL A VÝPLŇ VRSTVY Z PROST BET</t>
  </si>
  <si>
    <t>podkladní deska pro vodoměrnou šachtu min. C12/15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</si>
  <si>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</si>
  <si>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podsyp potrubí štěrkopískem, max. zrno 20 mm</t>
  </si>
  <si>
    <t>72226</t>
  </si>
  <si>
    <t>VODOMĚRY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</si>
  <si>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(i etapových) tlakových zkoušek, proplachu a desinfekce potrubí.</t>
  </si>
  <si>
    <t>87314</t>
  </si>
  <si>
    <t>POTRUBÍ Z TRUB PLASTOVÝCH TLAKOVÝCH SVAŘOVANÝCH DN DO 40MM</t>
  </si>
  <si>
    <t>PE-HD 32x3mm, PE 100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</si>
  <si>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</si>
  <si>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891114</t>
  </si>
  <si>
    <t>ŠOUPÁTKA DN DO 40MM</t>
  </si>
  <si>
    <t>- Položka zahrnuje kompletní montáž dle technologického předpisu, dodávku armatury, veškerou mimostaveništní a vnitrostaveništní dopravu.</t>
  </si>
  <si>
    <t>893311</t>
  </si>
  <si>
    <t>ŠACHTY ARMATURNÍ Z PROST BETONU PŮDORYS PLOCHY DO 1,5M2</t>
  </si>
  <si>
    <t>položka zahrnuje:  
- poklopy s rámem, mříže s rámem, stupadla, žebříky, stropy z bet. dílců a pod.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</si>
  <si>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89911G</t>
  </si>
  <si>
    <t>LITINOVÝ POKLOP D400</t>
  </si>
  <si>
    <t>v ceně zahrnuty 4šachtičky na armatury</t>
  </si>
  <si>
    <t>Položka zahrnuje dodávku a osazení předepsané mříže včetně rámu</t>
  </si>
  <si>
    <t>899308</t>
  </si>
  <si>
    <t>DOPLŇKY NA POTRUBÍ - SIGNALIZAČ VODIČ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</si>
  <si>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</si>
  <si>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89941</t>
  </si>
  <si>
    <t>VÝŘEZ, VÝSEK, ÚTES NA POTRUBÍ DN DO 80MM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</si>
  <si>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</si>
  <si>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899611</t>
  </si>
  <si>
    <t>TLAKOVÉ ZKOUŠKY POTRUBÍ DN DO 80MM</t>
  </si>
  <si>
    <t>89971</t>
  </si>
  <si>
    <t>PROPLACH A DEZINFEKCE VODOVODNÍHO POTRUBÍ DN DO 80MM</t>
  </si>
  <si>
    <t>- napuštění a vypuštění vody, dodání vody a dezinfekčního prostředku, bakteriologický rozbor vody.</t>
  </si>
  <si>
    <t>R 891214</t>
  </si>
  <si>
    <t>KULOVÝ VENTIL DN DO 40MM</t>
  </si>
  <si>
    <t>OTSKP_SPK19</t>
  </si>
  <si>
    <t>NEZÁMRZNÝ VENTIL DN DO 40MM</t>
  </si>
  <si>
    <t>96911</t>
  </si>
  <si>
    <t>VYBOURÁNÍ POTRUBÍ DN DO 50MM VODOVODNÍCH</t>
  </si>
  <si>
    <t>Rušené přípojky na ANF</t>
  </si>
  <si>
    <t>E.1.8</t>
  </si>
  <si>
    <t>Pozemní komunikace</t>
  </si>
  <si>
    <t xml:space="preserve">  SO 18-01.3</t>
  </si>
  <si>
    <t>Úpravy povrchů - náhrada přístřešku ANF</t>
  </si>
  <si>
    <t>SO 18-01.3</t>
  </si>
  <si>
    <t>Zemní práce:</t>
  </si>
  <si>
    <t>113138</t>
  </si>
  <si>
    <t>ODSTRANĚNÍ KRYTU VOZOVEK A CHODNÍKŮ S ASFALT POJIVEM, ODVOZ DO 20KM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</si>
  <si>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</si>
  <si>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</si>
  <si>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</t>
  </si>
  <si>
    <t>položka zahrnuje úpravu pláně včetně vyrovnání výškových rozdílů. Míru zhutnění určuje projekt.</t>
  </si>
  <si>
    <t>18110</t>
  </si>
  <si>
    <t>ÚPRAVA PLÁNĚ SE ZHUTNĚNÍM V HORNINĚ TŘ. I</t>
  </si>
  <si>
    <t>M2</t>
  </si>
  <si>
    <t>položka zahrnuje úpravu pláně včetně vyrovnání výškových rozdílů</t>
  </si>
  <si>
    <t>50</t>
  </si>
  <si>
    <t>Komunikace:</t>
  </si>
  <si>
    <t>56333</t>
  </si>
  <si>
    <t>VOZOVKOVÉ VRSTVY ZE ŠTĚRKODRTI TL. DO 150MM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</si>
  <si>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</si>
  <si>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572123</t>
  </si>
  <si>
    <t>INFILTRAČNÍ POSTŘIK Z EMULZE DO 1,0KG/M2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</si>
  <si>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</si>
  <si>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</si>
  <si>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</si>
  <si>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574B21</t>
  </si>
  <si>
    <t>ASFALTOVÝ BETON PRO OBRUSNÉ VRSTVY MODIFIK ACO 8 TL. 30MM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</si>
  <si>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</si>
  <si>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574E76</t>
  </si>
  <si>
    <t>ASFALTOVÝ BETON PRO PODKLADNÍ VRSTVY ACP 16+, 16S TL. 80MM</t>
  </si>
  <si>
    <t>58261A</t>
  </si>
  <si>
    <t>KRYTY Z BETON DLAŽDIC SE ZÁMKEM BAREV RELIÉF TL 60MM DO LOŽE Z KAM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</si>
  <si>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</si>
  <si>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Ostatní konstrukce a práce:</t>
  </si>
  <si>
    <t>917425</t>
  </si>
  <si>
    <t>CHODNÍKOVÉ OBRUBY Z KAMENNÝCH OBRUBNÍKŮ ŠÍŘ 200MM</t>
  </si>
  <si>
    <t>Položka zahrnuje veškerý materiál, výrobky a polotovary, včetně mimostaveništní a vnitrostaveništní dopravy (rovněž přesuny), včetně naložení a složení,případně s uložením.  
Položka obruby a zpomalovací prahy zahrnuje i betonové lože i boční betonovou opěrku.</t>
  </si>
  <si>
    <t>96</t>
  </si>
  <si>
    <t>Bourání a demontáže:</t>
  </si>
  <si>
    <t>967111</t>
  </si>
  <si>
    <t>VYBOURÁNÍ ČÁSTÍ KONSTRUKCÍ Z BETON DÍLCŮ S ODVOZEM DO 1KM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</si>
  <si>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</si>
  <si>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E.2</t>
  </si>
  <si>
    <t>Pozemní stavební objekty</t>
  </si>
  <si>
    <t xml:space="preserve">  SO 21-01.2</t>
  </si>
  <si>
    <t>Náhrada přístřešku na  ANF - přístřešek</t>
  </si>
  <si>
    <t>SO 21-01.2</t>
  </si>
  <si>
    <t>Ostatní požadavky</t>
  </si>
  <si>
    <t>029741200R</t>
  </si>
  <si>
    <t>Výrobní dokumentace</t>
  </si>
  <si>
    <t>SOUBOR</t>
  </si>
  <si>
    <t>R</t>
  </si>
  <si>
    <t>viz. Příloha PD</t>
  </si>
  <si>
    <t>029741201R1</t>
  </si>
  <si>
    <t>Prosvětlené označení autobusových stání - montáž</t>
  </si>
  <si>
    <t>KS</t>
  </si>
  <si>
    <t>029741201R2</t>
  </si>
  <si>
    <t>Prosvětlené označení autobusových stání - dodávka</t>
  </si>
  <si>
    <t>029741202R1</t>
  </si>
  <si>
    <t>Provizorní lešení - montáž</t>
  </si>
  <si>
    <t>Provizorní lešení pro úpravu kabelových žlabů</t>
  </si>
  <si>
    <t>029741202R2</t>
  </si>
  <si>
    <t>Provizorní lešení - dodávka</t>
  </si>
  <si>
    <t>Vodorovné střešní konstrukce</t>
  </si>
  <si>
    <t>410150900R1</t>
  </si>
  <si>
    <t>Trapézový plech - montáž</t>
  </si>
  <si>
    <t>Antikondenzační úprava, 50/260/1,0</t>
  </si>
  <si>
    <t>410150900R2</t>
  </si>
  <si>
    <t>Trapézový plech - dodávka</t>
  </si>
  <si>
    <t>410150901R1</t>
  </si>
  <si>
    <t>Bezpečnostní sklo - střešní - montáž</t>
  </si>
  <si>
    <t>ESG TVG 88.4, sítotisk</t>
  </si>
  <si>
    <t>410150901R2</t>
  </si>
  <si>
    <t>Bezpečnostní sklo - střešní - dodávka</t>
  </si>
  <si>
    <t>410150902R1</t>
  </si>
  <si>
    <t>Dřevoštěpková deska - montáž</t>
  </si>
  <si>
    <t>12mm</t>
  </si>
  <si>
    <t>410150902R2</t>
  </si>
  <si>
    <t>Dřevoštěpková deska - dodávka</t>
  </si>
  <si>
    <t>410150903R1</t>
  </si>
  <si>
    <t>Separační folie - montáž</t>
  </si>
  <si>
    <t>410150903R2</t>
  </si>
  <si>
    <t>Separační folie - dodávka</t>
  </si>
  <si>
    <t>410150905R1</t>
  </si>
  <si>
    <t>Střešní PVC folie - montáž</t>
  </si>
  <si>
    <t>410150905R2</t>
  </si>
  <si>
    <t>Střešní PVC folie - dodávka</t>
  </si>
  <si>
    <t>700</t>
  </si>
  <si>
    <t>Odvodnění, klempířské konstrukce, podhledy, obklady</t>
  </si>
  <si>
    <t>700153800R1</t>
  </si>
  <si>
    <t>Odvodňovací žlab  - montáž</t>
  </si>
  <si>
    <t>700153800R2</t>
  </si>
  <si>
    <t>Odvodňovací žlab - dodávka</t>
  </si>
  <si>
    <t>700153801R1</t>
  </si>
  <si>
    <t>Oplechování a lemování kraje střešní kce  - montáž</t>
  </si>
  <si>
    <t>700153801R2</t>
  </si>
  <si>
    <t>Oplechování a lemování kraje střešní kce - dodávka</t>
  </si>
  <si>
    <t>700153802R1</t>
  </si>
  <si>
    <t>Oplechování přechodu krytiny vůči sklu  - montáž</t>
  </si>
  <si>
    <t>700153802R2</t>
  </si>
  <si>
    <t>Oplechování přechodu krytiny vůči sklu - dodávka</t>
  </si>
  <si>
    <t>700153803R1</t>
  </si>
  <si>
    <t>Odvodňovací potrubí  - montáž</t>
  </si>
  <si>
    <t>700153803R2</t>
  </si>
  <si>
    <t>Odvodňovací potrubí - dodávka</t>
  </si>
  <si>
    <t>700153804R1</t>
  </si>
  <si>
    <t>Kabelový žlab  - montáž</t>
  </si>
  <si>
    <t>700153804R2</t>
  </si>
  <si>
    <t>Kabelový žlab - dodávka</t>
  </si>
  <si>
    <t>700153805R1</t>
  </si>
  <si>
    <t>Podkonstrukce podhledu ocelová  - montáž</t>
  </si>
  <si>
    <t>700153805R2</t>
  </si>
  <si>
    <t>Podkonstrukce podhledu ocelová - dodávka</t>
  </si>
  <si>
    <t>700153806R1</t>
  </si>
  <si>
    <t>Podkonstrukce podhledu hliníková  - montáž</t>
  </si>
  <si>
    <t>700153806R2</t>
  </si>
  <si>
    <t>Podkonstrukce podhledu hliníková - dodávka</t>
  </si>
  <si>
    <t>700153807R1</t>
  </si>
  <si>
    <t>Opláštění podhledu kompozitními deskami  - montáž</t>
  </si>
  <si>
    <t>700153807R2</t>
  </si>
  <si>
    <t>Opláštění podhledu kompozitními deskami - dodávka</t>
  </si>
  <si>
    <t>700153808R1</t>
  </si>
  <si>
    <t>Podkonstrukce pro oplechování sloupů plechem  - montáž</t>
  </si>
  <si>
    <t>700153808R2</t>
  </si>
  <si>
    <t>Podkonstrukce pro oplechování sloupů plechem - dodávka</t>
  </si>
  <si>
    <t>700153809R1</t>
  </si>
  <si>
    <t>Oplechování sloupů lakovaným plechem  - montáž</t>
  </si>
  <si>
    <t>700153809R2</t>
  </si>
  <si>
    <t>Oplechování sloupů lakovaným plechem - dodávka</t>
  </si>
  <si>
    <t>767</t>
  </si>
  <si>
    <t>Konstrukce zámečnické</t>
  </si>
  <si>
    <t>36</t>
  </si>
  <si>
    <t>767870320R</t>
  </si>
  <si>
    <t>Ocelové konstrukce  - montáž</t>
  </si>
  <si>
    <t>KG</t>
  </si>
  <si>
    <t>37</t>
  </si>
  <si>
    <t>Ocelové konstrukce - dodávka</t>
  </si>
  <si>
    <t>38</t>
  </si>
  <si>
    <t>767870321R</t>
  </si>
  <si>
    <t>Přesun hmot pro zámečnické konstrukce</t>
  </si>
  <si>
    <t>T</t>
  </si>
  <si>
    <t>39</t>
  </si>
  <si>
    <t>767870322R</t>
  </si>
  <si>
    <t>Základové kotvení do M30  - montáž</t>
  </si>
  <si>
    <t>767870323R</t>
  </si>
  <si>
    <t>Základové kotvení do M36</t>
  </si>
  <si>
    <t>770</t>
  </si>
  <si>
    <t>Protikorozní ochrana</t>
  </si>
  <si>
    <t>41</t>
  </si>
  <si>
    <t>770680401R</t>
  </si>
  <si>
    <t>Žárový zinek</t>
  </si>
  <si>
    <t>42</t>
  </si>
  <si>
    <t>770680402R</t>
  </si>
  <si>
    <t>Nátěry ocelové konstrukce - epoxidové základní, min. 80 mik. polyuret. jednon.+2x email, min. 80 mik.</t>
  </si>
  <si>
    <t>43</t>
  </si>
  <si>
    <t>77068040R</t>
  </si>
  <si>
    <t>Oprava nátětů po montáži</t>
  </si>
  <si>
    <t xml:space="preserve">  SO 21-01.3</t>
  </si>
  <si>
    <t>Náhrada přístřešku na ANF - základy</t>
  </si>
  <si>
    <t>SO 21-01.3</t>
  </si>
  <si>
    <t>131938</t>
  </si>
  <si>
    <t>HLOUBENÍ JAM ZAPAŽ I NEPAŽ TŘ. III, ODVOZ DO 20KM</t>
  </si>
  <si>
    <t>viz. Příloha PD 57,95+41,7</t>
  </si>
  <si>
    <t>Základy</t>
  </si>
  <si>
    <t>21461B</t>
  </si>
  <si>
    <t>SEPARAČNÍ GEOTEXTILIE DO 200G/M2</t>
  </si>
  <si>
    <t>272313</t>
  </si>
  <si>
    <t>ZÁKLADY Z PROSTÉHO BETONU DO C16/20</t>
  </si>
  <si>
    <t>272325</t>
  </si>
  <si>
    <t>ZÁKLADY ZE ŽELEZOBETONU DO C30/37</t>
  </si>
  <si>
    <t>viz. Příloha PD 36,65+15,45</t>
  </si>
  <si>
    <t>272365</t>
  </si>
  <si>
    <t>VÝZTUŽ ZÁKLADŮ Z OCELI 10505, B500B</t>
  </si>
  <si>
    <t>Svislé konstrukce</t>
  </si>
  <si>
    <t>311325</t>
  </si>
  <si>
    <t>ZDI A STĚNY PODP A VOL ZE ŽELEZOBET DO C30/37</t>
  </si>
  <si>
    <t>viz. Příloha PD 9,13+9,67</t>
  </si>
  <si>
    <t>311365</t>
  </si>
  <si>
    <t>VÝZTUŽ ZDÍ A STĚN PODP A VOL Z OCELI 10505, B500B</t>
  </si>
  <si>
    <t>R311325</t>
  </si>
  <si>
    <t>PŘÍLATEK ZA PROVEDENÍ ZKOSENÝCH HRAN</t>
  </si>
  <si>
    <t>položka zahenuje veškeré práce, výkony a dodávky nutné k realizaci kompletního prvku/konstrukce</t>
  </si>
  <si>
    <t>Úpravy povrchů</t>
  </si>
  <si>
    <t>63150</t>
  </si>
  <si>
    <t>NÁSYP PODLAH Z KAMENIVA</t>
  </si>
  <si>
    <t>podsyp</t>
  </si>
  <si>
    <t>711</t>
  </si>
  <si>
    <t>Izolace proti vodě</t>
  </si>
  <si>
    <t>711221</t>
  </si>
  <si>
    <t>IZOLACE ZVLÁŠT KONSTR PROTI TLAK VODĚ ASFALT NÁTĚRY</t>
  </si>
  <si>
    <t>viz. Příloha PD 108,48+47,81</t>
  </si>
  <si>
    <t>Dokončující konstrukce a práce</t>
  </si>
  <si>
    <t>931185</t>
  </si>
  <si>
    <t>VÝPLŇ DILATAČNÍCH SPAR Z POLYSTYRENU TL 50MM</t>
  </si>
  <si>
    <t>931255</t>
  </si>
  <si>
    <t>VLOŽ DIL SPAR Z PRYŽ PÁSŮ ŠÍŘ PŘES 400MM PROF TL PŘES 12MM</t>
  </si>
  <si>
    <t>tmel + provazec</t>
  </si>
  <si>
    <t>R900001</t>
  </si>
  <si>
    <t>KOTEVNÍ ŠROUB M36</t>
  </si>
  <si>
    <t>R900002</t>
  </si>
  <si>
    <t>KOTEVNÍ ŠROUB M37</t>
  </si>
  <si>
    <t>E.3.6</t>
  </si>
  <si>
    <t>Rozvodny vn, nn, osvětlení a dálkové ovládání odpojovačů</t>
  </si>
  <si>
    <t xml:space="preserve">  SO 36-06.2</t>
  </si>
  <si>
    <t>Úprava kabelového vedení nn ČSAD holding - náhrada přístřešku ANF</t>
  </si>
  <si>
    <t>SO 36-06.2</t>
  </si>
  <si>
    <t>015111R</t>
  </si>
  <si>
    <t>POPLATKY ZA LIKVIDACŮ ODPADŮ NEKONTAMINOVANÝCH - 17 05 04  VYTĚŽENÉ ZEMINY A HORNINY -  I. TŘÍDA TĚŽITELNOSTI</t>
  </si>
  <si>
    <t>=(12*((0,715+0,6)*(1,02+0,6)*1)+1*((1,31+0,6)*(2,61+0,6)*1)+0,7*0,8*88*50%+0,35*0,5*11*3*20%)*1,8</t>
  </si>
  <si>
    <t>Technická specifikace položky odpovídá příslušné cenové soustavě.</t>
  </si>
  <si>
    <t>015240R</t>
  </si>
  <si>
    <t>POPLATKY ZA LIKVIDACŮ ODPADŮ NEKONTAMINOVANÝCH - 20 03 99  ODPAD PODOBNÝ KOMUNÁLNÍMU ODPADU</t>
  </si>
  <si>
    <t>obalový materiál</t>
  </si>
  <si>
    <t>=125*1,5kg/ks/1000</t>
  </si>
  <si>
    <t>13173</t>
  </si>
  <si>
    <t>HLOUBENÍ JAM ZAPAŽ I NEPAŽ TŘ. I</t>
  </si>
  <si>
    <t>=12*((0,715+0,6)*(1,02+0,6)*1)+1*((1,31+0,6)*(2,61+0,6)*1)</t>
  </si>
  <si>
    <t>13273</t>
  </si>
  <si>
    <t>HLOUBENÍ RÝH ŠÍŘ DO 2M PAŽ I NEPAŽ TŘ. I</t>
  </si>
  <si>
    <t>=0,7*0,8*88+0,35*0,5*11*3</t>
  </si>
  <si>
    <t>13273B</t>
  </si>
  <si>
    <t>HLOUBENÍ RÝH ŠÍŘ DO 2M PAŽ I NEPAŽ TŘ. I - DOPRAVA</t>
  </si>
  <si>
    <t>M3KM</t>
  </si>
  <si>
    <t>=(12*((0,715+0,6)*(1,02+0,6)*1)+1*((1,31+0,6)*(2,61+0,6)*1)+0,7*0,8*88*50%+0,35*0,5*11*3*20%)*19</t>
  </si>
  <si>
    <t>=0,7*0,8*88*50%+0,35*0,5*11*3*80%</t>
  </si>
  <si>
    <t>38824AR</t>
  </si>
  <si>
    <t>KABELOVOD Z MULTIKANÁLŮ DEVÍTIOTVOROVÝCH STANDARDNÍCH</t>
  </si>
  <si>
    <t>viz situace</t>
  </si>
  <si>
    <t>451313</t>
  </si>
  <si>
    <t>PODKLADNÍ A VÝPLŇOVÉ VRSTVY Z PROSTÉHO BETONU C16/20</t>
  </si>
  <si>
    <t>podkladní beton pro kabelovod, obetonování šachet Š1 - Š13</t>
  </si>
  <si>
    <t>=88*0,7*0,1+12*(2*(0,815+1,12)*0,1*0,8+1*(2*(1,41+2,71)*0,1*0,9))</t>
  </si>
  <si>
    <t>702111R</t>
  </si>
  <si>
    <t>Přechodový kabelový můstek  pro kabely o průměru 55mm, pronájem, montáž demontáž</t>
  </si>
  <si>
    <t>R-položka</t>
  </si>
  <si>
    <t>Přejezdový žlab pro instalaci na chodník a silnici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</si>
  <si>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</si>
  <si>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702211</t>
  </si>
  <si>
    <t>KABELOVÁ CHRÁNIČKA ZEMNÍ DN DO 100 MM</t>
  </si>
  <si>
    <t>Stoupací vedení na přístřešek</t>
  </si>
  <si>
    <t>=2*4,5m, PE90</t>
  </si>
  <si>
    <t>702212</t>
  </si>
  <si>
    <t>KABELOVÁ CHRÁNIČKA ZEMNÍ DN PŘES 100 DO 200 MM</t>
  </si>
  <si>
    <t>=11*3</t>
  </si>
  <si>
    <t>702232</t>
  </si>
  <si>
    <t>KABELOVÁ CHRÁNIČKA ZEMNÍ DĚLENÁ DN PŘES 100 DO 200 MM</t>
  </si>
  <si>
    <t>=4*2</t>
  </si>
  <si>
    <t>53</t>
  </si>
  <si>
    <t>8988D</t>
  </si>
  <si>
    <t>KABELOVÉ KOMORY Z PLASTICKÝCH HMOT, UŽITNÝ OBJEM DO 0,8M3</t>
  </si>
  <si>
    <t>plastová šachta 715x1020x900mm (šdh) pro zatížení B125</t>
  </si>
  <si>
    <t>54</t>
  </si>
  <si>
    <t>8988HR</t>
  </si>
  <si>
    <t>KABELOVÉ KOMORY Z PLASTICKÝCH HMOT, UŽITNÝ OBJEM DO 4,5M3</t>
  </si>
  <si>
    <t>plastová šachta 1310 x 2610 x 900mm (šdh) pro zatížení B125</t>
  </si>
  <si>
    <t>55</t>
  </si>
  <si>
    <t>89911M</t>
  </si>
  <si>
    <t>BETONOVÝ POKLOP B125</t>
  </si>
  <si>
    <t>12x 715x1020mm, 1x 1310x2610mm</t>
  </si>
  <si>
    <t>74</t>
  </si>
  <si>
    <t>Silnoproud</t>
  </si>
  <si>
    <t>702411</t>
  </si>
  <si>
    <t>KABELOVÝ PROSTUP DO OBJEKTU PŘES ZÁKLAD ZDĚNÝ SVĚTLÉ ŠÍŘKY DO 100 MM</t>
  </si>
  <si>
    <t>Prostup do objektu WC</t>
  </si>
  <si>
    <t>703211</t>
  </si>
  <si>
    <t>KABELOVÝ ŽLAB NOSNÝ/DRÁTĚNÝ ŽÁROVĚ ZINKOVANÝ VČETNĚ UPEVNĚNÍ A PŘÍSLUŠENSTVÍ SVĚTLÉ ŠÍŘKY DO 100 MM</t>
  </si>
  <si>
    <t>rozvod na přístřešku v podhledu,v podhledu objektu WC,  drátěný žlab 100x55 mm</t>
  </si>
  <si>
    <t>741172</t>
  </si>
  <si>
    <t>KRABICE (ROZVODKA) INSTALAČNÍ KABELOVÁ VE VYŠŠÍM KRYTÍ - MIN. IP 44 VČETNĚ PRŮCHODEK SE SVORKAMI 3-F DO 10 MM2</t>
  </si>
  <si>
    <t>rozvod zásuvkový, osvětlení, napájení stání, reklam</t>
  </si>
  <si>
    <t>viz schéma zapojení</t>
  </si>
  <si>
    <t>741332</t>
  </si>
  <si>
    <t>ZÁSUVKA INSTALAČNÍ DVOJNÁSOBNÁ, NÁSTĚNNÁ VE VYŠŠÍM KRYTÍ - MIN. IP 44</t>
  </si>
  <si>
    <t>Dvojnásobná zásuvka pro kamerový systém</t>
  </si>
  <si>
    <t>741413</t>
  </si>
  <si>
    <t>ZÁSUVKA/PŘÍVODKA PRŮMYSLOVÁ, KRYTÍ IP 44 400 V, DO 63 A</t>
  </si>
  <si>
    <t>zásuvka nástěnná 400V kombinovaná se zás. 230V, IP44, pro zajištění servisu</t>
  </si>
  <si>
    <t>741Z08</t>
  </si>
  <si>
    <t>DEMONTÁŽ STÁVAJÍCÍ ELEKTROINSTALACE - KABELY, SVÍTIDLA, VYPÍNAČE, ZÁSUVKY, KRABICE APOD.</t>
  </si>
  <si>
    <t>Demontáž elektroinstalace ze stávajícího provizorního přístřešku</t>
  </si>
  <si>
    <t>=108m*1m</t>
  </si>
  <si>
    <t>CYKY-J 3x1,5 - 14m 
CYKY-J 3x2,5 - 1659m</t>
  </si>
  <si>
    <t>742H11</t>
  </si>
  <si>
    <t>KABEL NN ČTYŘ- A PĚTIŽÍLOVÝ CU S PLASTOVOU IZOLACÍ DO 2,5 MM2</t>
  </si>
  <si>
    <t>CYKY-J 5x2,5</t>
  </si>
  <si>
    <t>742H12</t>
  </si>
  <si>
    <t>KABEL NN ČTYŘ- A PĚTIŽÍLOVÝ CU S PLASTOVOU IZOLACÍ OD 4 DO 16 MM2</t>
  </si>
  <si>
    <t>CYKY-J 4x10 - 153m 
CYKY-J 5x6 - 210m 
CYKY-J 5x4 - 143m</t>
  </si>
  <si>
    <t>742H23</t>
  </si>
  <si>
    <t>KABEL NN ČTYŘ- A PĚTIŽÍLOVÝ AL S PLASTOVOU IZOLACÍ OD 25 DO 50 MM2</t>
  </si>
  <si>
    <t>1-AYKY-J 4x50 - 20m, AYKY-J 4x35 - 5m</t>
  </si>
  <si>
    <t>742H25</t>
  </si>
  <si>
    <t>KABEL NN ČTYŘ- A PĚTIŽÍLOVÝ AL S PLASTOVOU IZOLACÍ OD 150 DO 240 MM2</t>
  </si>
  <si>
    <t>1-AYKY-J 3x150+70 - 10 
1-AYKY-J 3x240+120 - 90</t>
  </si>
  <si>
    <t>742L11</t>
  </si>
  <si>
    <t>UKONČENÍ DVOU AŽ PĚTIŽÍLOVÉHO KABELU V ROZVADĚČI NEBO NA PŘÍSTROJI DO 2,5 MM2</t>
  </si>
  <si>
    <t>CYKY-J 3x1,5 - 4ks 
CYKY-J 3x2,5 - 76ks 
CYKY-J 5x2,5 - 428ks</t>
  </si>
  <si>
    <t>742L12</t>
  </si>
  <si>
    <t>UKONČENÍ DVOU AŽ PĚTIŽÍLOVÉHO KABELU V ROZVADĚČI NEBO NA PŘÍSTROJI OD 4 DO 16 MM2</t>
  </si>
  <si>
    <t>1-AYKY-J 4x16 - 2 
CYKY-J 4x10 - 4 
CYKY-J 5x4 - 3 
CYKY-J 5x6 - 28</t>
  </si>
  <si>
    <t>742L13</t>
  </si>
  <si>
    <t>UKONČENÍ DVOU AŽ PĚTIŽÍLOVÉHO KABELU V ROZVADĚČI NEBO NA PŘÍSTROJI OD 25 DO 50 MM2</t>
  </si>
  <si>
    <t>1-AYKY-J 4x50 - 4x, AYKY 4x35 - 2x</t>
  </si>
  <si>
    <t>742L15</t>
  </si>
  <si>
    <t>UKONČENÍ DVOU AŽ PĚTIŽÍLOVÉHO KABELU V ROZVADĚČI NEBO NA PŘÍSTROJI OD 150 DO 240 MM2</t>
  </si>
  <si>
    <t>1-AYKY-J 3x150+70 - 3 
1-AYKY-J 3x240+120 - 2</t>
  </si>
  <si>
    <t>742L21</t>
  </si>
  <si>
    <t>UKONČENÍ DVOU AŽ PĚTIŽÍLOVÉHO KABELU KABELOVOU SPOJKOU DO 2,5 MM2</t>
  </si>
  <si>
    <t>CYKY-J 3x1,5 - 2 
CYKY-J 3x2,5 - 50 
CYKY-J 5x2,5 - 4</t>
  </si>
  <si>
    <t>742L22</t>
  </si>
  <si>
    <t>UKONČENÍ DVOU AŽ PĚTIŽÍLOVÉHO KABELU KABELOVOU SPOJKOU OD 4 DO 16 MM2</t>
  </si>
  <si>
    <t>1-AYKY-J 4x16 - 1 
CYKY-J 4x10 - 4 
CYKY-J 5x4 - 2 
CYKY-J 5x6 - 1</t>
  </si>
  <si>
    <t>742L23</t>
  </si>
  <si>
    <t>UKONČENÍ DVOU AŽ PĚTIŽÍLOVÉHO KABELU KABELOVOU SPOJKOU OD 25 DO 50 MM2</t>
  </si>
  <si>
    <t>1-AYKY-J 4x50</t>
  </si>
  <si>
    <t>742L25</t>
  </si>
  <si>
    <t>UKONČENÍ DVOU AŽ PĚTIŽÍLOVÉHO KABELU KABELOVOU SPOJKOU OD 150 DO 240 MM2</t>
  </si>
  <si>
    <t>1-AYKY-J 3x150+70</t>
  </si>
  <si>
    <t>742O11R</t>
  </si>
  <si>
    <t>UKONČENÍ 30 ŽÍLOVÉHO KABELU V ROZVADĚČI NEBO NA PŘÍSTROJI DO 2,5 MM2</t>
  </si>
  <si>
    <t>JYTY-O 30x1</t>
  </si>
  <si>
    <t>742O21R</t>
  </si>
  <si>
    <t>UKONČENÍ 30ŽÍLOVÉHO KABELU KABELOVOU SPOJKOU DO 2,5 MM2</t>
  </si>
  <si>
    <t>742P13</t>
  </si>
  <si>
    <t>ZATAŽENÍ KABELU DO CHRÁNIČKY - KABEL DO 4 KG/M</t>
  </si>
  <si>
    <t>Zatažení stávajících kabelů do stávajícího kabelovodu, stoupací vedení na přístřešek</t>
  </si>
  <si>
    <t>=4*55m+2*5m</t>
  </si>
  <si>
    <t>742P14</t>
  </si>
  <si>
    <t>ZATAŽENÍ KABELU DO CHRÁNIČKY - KABEL PŘES 4 KG/M</t>
  </si>
  <si>
    <t>=5*55</t>
  </si>
  <si>
    <t>742Z23</t>
  </si>
  <si>
    <t>Demontáž vedení z kabelovodu a z provizorní konstrukce</t>
  </si>
  <si>
    <t>=110m+9*55m+5*13</t>
  </si>
  <si>
    <t>PŘELOŽENÍ STÁVAJÍCÍHO KABELOVÉHO VEDENÍ NN ZE STÁVAJÍCÍ PROVIZORNÍ KONSTRUKCE  NA INSTALOVANÉ LEŠENÍ</t>
  </si>
  <si>
    <t>viz. Situace</t>
  </si>
  <si>
    <t>743551R</t>
  </si>
  <si>
    <t>SVÍTIDLO VENKOVNÍ VŠEOBECNÉ LED, MIN. IP 44, DO 10 W</t>
  </si>
  <si>
    <t>viz příloha TZ, Specifikace svítidel</t>
  </si>
  <si>
    <t>743552</t>
  </si>
  <si>
    <t>SVÍTIDLO VENKOVNÍ VŠEOBECNÉ LED, MIN. IP 44, PŘES 10 DO 25 W</t>
  </si>
  <si>
    <t>743E22</t>
  </si>
  <si>
    <t>SKŘÍŇ ROZPOJOVACÍ POJISTKOVÁ DO 400 A, DO 240 MM2, V KOMPAKTNÍM PILÍŘI S POJISTKOVÝMI SPODKY SE 4-6 SADAMI JISTÍCÍCH PRVKŮ</t>
  </si>
  <si>
    <t>743Z42R</t>
  </si>
  <si>
    <t>DEMONTÁŽ NAPÁJECÍHO ROZVADĚČE R2-P</t>
  </si>
  <si>
    <t>Demontáž provizorního rozváděče R2-P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</si>
  <si>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</si>
  <si>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743Z71</t>
  </si>
  <si>
    <t>DEMONTÁŽ KABELOVÉ SKŘÍNĚ</t>
  </si>
  <si>
    <t>744122</t>
  </si>
  <si>
    <t>ROZVODNICE NN MODULÁRNÍ, MIN. IP 55, TŘÍDA IZOLACE II, OD 25 DO 36 MODULŮ</t>
  </si>
  <si>
    <t>rozvodnice RK-x v jednotlivých klembách</t>
  </si>
  <si>
    <t>44</t>
  </si>
  <si>
    <t>744216R</t>
  </si>
  <si>
    <t>KABELOVÁ SKŘÍŇ VENKOVNÍ  PLASTOVÁ V KOMPAKTNÍM PILÍŘI, MIN. IP 44, 1070-1500 X 810-1500 MM, rozváděč R2-P, včetně výzbroje</t>
  </si>
  <si>
    <t>provizorní rozváděč pro napájení VO a infopanelů na nádraží</t>
  </si>
  <si>
    <t>viz schéma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</si>
  <si>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 – přístrojové vybavení ( jističe, stykače apod. )  
2. Položka neobsahuje:  
x  
3. Způsob měření:  
Udává se počet kusů kompletní konstrukce nebo práce.</t>
  </si>
  <si>
    <t>45</t>
  </si>
  <si>
    <t>744711</t>
  </si>
  <si>
    <t>PROUDOVÝ CHRÁNIČ DVOUPÓLOVÝ (10 KA) DO 30 MA, DO 25 A</t>
  </si>
  <si>
    <t>46</t>
  </si>
  <si>
    <t>744D41</t>
  </si>
  <si>
    <t>KOMPAKTNÍ JISTIČ PŘES 250 DO 630 A - SPÍNACÍ BLOK VČETNĚ PŘIPOJOVACÍ SADY, DO 25 KA</t>
  </si>
  <si>
    <t>jištění v rozvodně nn</t>
  </si>
  <si>
    <t>47</t>
  </si>
  <si>
    <t>744D43</t>
  </si>
  <si>
    <t>KOMPAKTNÍ JISTIČ PŘES 250 DO 630 A - NADPROUDOVÁ SPOUŠŤ</t>
  </si>
  <si>
    <t>jištění v rozvodně nn, In = 290A</t>
  </si>
  <si>
    <t>48</t>
  </si>
  <si>
    <t>747213</t>
  </si>
  <si>
    <t>CELKOVÁ PROHLÍDKA, ZKOUŠENÍ, MĚŘENÍ A VYHOTOVENÍ VÝCHOZÍ REVIZNÍ ZPRÁVY, PRO OBJEM IN PŘES 500 DO 1000 TIS. KČ</t>
  </si>
  <si>
    <t>49</t>
  </si>
  <si>
    <t>747214</t>
  </si>
  <si>
    <t>CELKOVÁ PROHLÍDKA, ZKOUŠENÍ, MĚŘENÍ A VYHOTOVENÍ VÝCHOZÍ REVIZNÍ ZPRÁVY, PRO OBJEM IN - PŘÍPLATEK ZA KAŽDÝCH DALŠÍCH I ZAPOČATÝCH 500 TIS. KČ</t>
  </si>
  <si>
    <t>747701</t>
  </si>
  <si>
    <t>DOKONČOVACÍ MONTÁŽNÍ PRÁCE NA ELEKTRICKÉM ZAŘÍZENÍ</t>
  </si>
  <si>
    <t>HOD</t>
  </si>
  <si>
    <t>=5*8h</t>
  </si>
  <si>
    <t>51</t>
  </si>
  <si>
    <t>747703</t>
  </si>
  <si>
    <t>ZKUŠEBNÍ PROVOZ</t>
  </si>
  <si>
    <t>=1*12h</t>
  </si>
  <si>
    <t>52</t>
  </si>
  <si>
    <t>747705</t>
  </si>
  <si>
    <t>MANIPULACE NA ZAŘÍZENÍCH PROVÁDĚNÉ PROVOZOVATELEM</t>
  </si>
  <si>
    <t>=3*8h</t>
  </si>
  <si>
    <t>94</t>
  </si>
  <si>
    <t>Lešení</t>
  </si>
  <si>
    <t>56</t>
  </si>
  <si>
    <t>941111111R</t>
  </si>
  <si>
    <t>Montáž a demontáž  lešení řadového trubkového lehkého s podlahami zatížení do 200 kg/m2 š do 0,9 m v do 10 m</t>
  </si>
  <si>
    <t>50 m délky, výšky 4,0 m = 200 m</t>
  </si>
  <si>
    <t>Položka zahrnuje dovoz, montáž, údržbu, opotřebení (nájemné), demontáž, konzervaci, odvoz.</t>
  </si>
  <si>
    <t>57</t>
  </si>
  <si>
    <t>941111211R</t>
  </si>
  <si>
    <t>Příplatek k lešení řadovému trubkovému lehkému s podlahami š 0,9 m v 10 m za první a ZKD den použití</t>
  </si>
  <si>
    <t>6*30=180 dní*200=36000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</si>
</sst>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0+C10+C12+C15+C17+C20</f>
      </c>
    </row>
    <row r="7" spans="2:3" ht="12.75" customHeight="1">
      <c r="B7" s="8" t="s">
        <v>7</v>
      </c>
      <c s="10">
        <f>0+E10+E12+E15+E17+E20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15-05.2'!K8+'SO 15-05.2'!M8</f>
      </c>
      <c s="14">
        <f>C11*0.21</f>
      </c>
      <c s="14">
        <f>C11+D11</f>
      </c>
      <c s="13">
        <f>'SO 15-05.2'!T7</f>
      </c>
    </row>
    <row r="12" spans="1:6" ht="12.75">
      <c r="A12" s="11" t="s">
        <v>228</v>
      </c>
      <c s="12" t="s">
        <v>229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230</v>
      </c>
      <c s="12" t="s">
        <v>231</v>
      </c>
      <c s="14">
        <f>'SO 16-01.3'!K8+'SO 16-01.3'!M8</f>
      </c>
      <c s="14">
        <f>C13*0.21</f>
      </c>
      <c s="14">
        <f>C13+D13</f>
      </c>
      <c s="13">
        <f>'SO 16-01.3'!T7</f>
      </c>
    </row>
    <row r="14" spans="1:6" ht="12.75">
      <c r="A14" s="11" t="s">
        <v>282</v>
      </c>
      <c s="12" t="s">
        <v>283</v>
      </c>
      <c s="14">
        <f>'SO 16-02.2'!K8+'SO 16-02.2'!M8</f>
      </c>
      <c s="14">
        <f>C14*0.21</f>
      </c>
      <c s="14">
        <f>C14+D14</f>
      </c>
      <c s="13">
        <f>'SO 16-02.2'!T7</f>
      </c>
    </row>
    <row r="15" spans="1:6" ht="12.75">
      <c r="A15" s="11" t="s">
        <v>330</v>
      </c>
      <c s="12" t="s">
        <v>331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332</v>
      </c>
      <c s="12" t="s">
        <v>333</v>
      </c>
      <c s="14">
        <f>'SO 18-01.3'!K8+'SO 18-01.3'!M8</f>
      </c>
      <c s="14">
        <f>C16*0.21</f>
      </c>
      <c s="14">
        <f>C16+D16</f>
      </c>
      <c s="13">
        <f>'SO 18-01.3'!T7</f>
      </c>
    </row>
    <row r="17" spans="1:6" ht="12.75">
      <c r="A17" s="11" t="s">
        <v>373</v>
      </c>
      <c s="12" t="s">
        <v>374</v>
      </c>
      <c s="14">
        <f>0+C18+C19</f>
      </c>
      <c s="14">
        <f>C17*0.21</f>
      </c>
      <c s="14">
        <f>0+E18+E19</f>
      </c>
      <c s="13">
        <f>0+F18+F19</f>
      </c>
    </row>
    <row r="18" spans="1:6" ht="12.75">
      <c r="A18" s="11" t="s">
        <v>375</v>
      </c>
      <c s="12" t="s">
        <v>376</v>
      </c>
      <c s="14">
        <f>'SO 21-01.2'!K8+'SO 21-01.2'!M8</f>
      </c>
      <c s="14">
        <f>C18*0.21</f>
      </c>
      <c s="14">
        <f>C18+D18</f>
      </c>
      <c s="13">
        <f>'SO 21-01.2'!T7</f>
      </c>
    </row>
    <row r="19" spans="1:6" ht="12.75">
      <c r="A19" s="11" t="s">
        <v>488</v>
      </c>
      <c s="12" t="s">
        <v>489</v>
      </c>
      <c s="14">
        <f>'SO 21-01.3'!K8+'SO 21-01.3'!M8</f>
      </c>
      <c s="14">
        <f>C19*0.21</f>
      </c>
      <c s="14">
        <f>C19+D19</f>
      </c>
      <c s="13">
        <f>'SO 21-01.3'!T7</f>
      </c>
    </row>
    <row r="20" spans="1:6" ht="12.75">
      <c r="A20" s="11" t="s">
        <v>532</v>
      </c>
      <c s="12" t="s">
        <v>533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534</v>
      </c>
      <c s="12" t="s">
        <v>535</v>
      </c>
      <c s="14">
        <f>'SO 36-06.2'!K8+'SO 36-06.2'!M8</f>
      </c>
      <c s="14">
        <f>C21*0.21</f>
      </c>
      <c s="14">
        <f>C21+D21</f>
      </c>
      <c s="13">
        <f>'SO 36-06.2'!T7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COUNTIFS(L8:L150,"=0",A8:A150,"P")+COUNTIFS(L8:L150,"",A8:A150,"P")+SUM(Q8:Q150)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0+J9+J14+J27+J32+J145</f>
      </c>
      <c s="29">
        <f>0+K9+K14+K27+K32+K145</f>
      </c>
      <c s="29">
        <f>0+L9+L14+L27+L32+L145</f>
      </c>
      <c s="29">
        <f>0+M9+M14+M27+M32+M145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0.02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3" ht="12.75">
      <c r="A14" t="s">
        <v>46</v>
      </c>
      <c r="C14" s="31" t="s">
        <v>60</v>
      </c>
      <c r="E14" s="33" t="s">
        <v>61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62</v>
      </c>
      <c s="35" t="s">
        <v>5</v>
      </c>
      <c s="6" t="s">
        <v>63</v>
      </c>
      <c s="36" t="s">
        <v>64</v>
      </c>
      <c s="37">
        <v>0.48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65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66</v>
      </c>
    </row>
    <row r="18" spans="1:5" ht="318.75">
      <c r="A18" t="s">
        <v>58</v>
      </c>
      <c r="E18" s="39" t="s">
        <v>67</v>
      </c>
    </row>
    <row r="19" spans="1:16" ht="12.75">
      <c r="A19" t="s">
        <v>49</v>
      </c>
      <c s="34" t="s">
        <v>26</v>
      </c>
      <c s="34" t="s">
        <v>68</v>
      </c>
      <c s="35" t="s">
        <v>5</v>
      </c>
      <c s="6" t="s">
        <v>69</v>
      </c>
      <c s="36" t="s">
        <v>64</v>
      </c>
      <c s="37">
        <v>0.16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65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70</v>
      </c>
    </row>
    <row r="22" spans="1:5" ht="318.75">
      <c r="A22" t="s">
        <v>58</v>
      </c>
      <c r="E22" s="39" t="s">
        <v>71</v>
      </c>
    </row>
    <row r="23" spans="1:16" ht="12.75">
      <c r="A23" t="s">
        <v>49</v>
      </c>
      <c s="34" t="s">
        <v>72</v>
      </c>
      <c s="34" t="s">
        <v>73</v>
      </c>
      <c s="35" t="s">
        <v>5</v>
      </c>
      <c s="6" t="s">
        <v>74</v>
      </c>
      <c s="36" t="s">
        <v>64</v>
      </c>
      <c s="37">
        <v>0.184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65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75</v>
      </c>
    </row>
    <row r="26" spans="1:5" ht="229.5">
      <c r="A26" t="s">
        <v>58</v>
      </c>
      <c r="E26" s="39" t="s">
        <v>76</v>
      </c>
    </row>
    <row r="27" spans="1:13" ht="12.75">
      <c r="A27" t="s">
        <v>46</v>
      </c>
      <c r="C27" s="31" t="s">
        <v>77</v>
      </c>
      <c r="E27" s="33" t="s">
        <v>78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79</v>
      </c>
      <c s="34" t="s">
        <v>80</v>
      </c>
      <c s="35" t="s">
        <v>5</v>
      </c>
      <c s="6" t="s">
        <v>81</v>
      </c>
      <c s="36" t="s">
        <v>82</v>
      </c>
      <c s="37">
        <v>2.5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83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84</v>
      </c>
    </row>
    <row r="31" spans="1:5" ht="38.25">
      <c r="A31" t="s">
        <v>58</v>
      </c>
      <c r="E31" s="39" t="s">
        <v>85</v>
      </c>
    </row>
    <row r="32" spans="1:13" ht="12.75">
      <c r="A32" t="s">
        <v>46</v>
      </c>
      <c r="C32" s="31" t="s">
        <v>86</v>
      </c>
      <c r="E32" s="33" t="s">
        <v>87</v>
      </c>
      <c r="J32" s="32">
        <f>0</f>
      </c>
      <c s="32">
        <f>0</f>
      </c>
      <c s="32">
        <f>0+L33+L37+L41+L45+L49+L53+L57+L61+L65+L69+L73+L77+L81+L85+L89+L93+L97+L101+L105+L109+L113+L117+L121+L125+L129+L133+L137+L141</f>
      </c>
      <c s="32">
        <f>0+M33+M37+M41+M45+M49+M53+M57+M61+M65+M69+M73+M77+M81+M85+M89+M93+M97+M101+M105+M109+M113+M117+M121+M125+M129+M133+M137+M141</f>
      </c>
    </row>
    <row r="33" spans="1:16" ht="12.75">
      <c r="A33" t="s">
        <v>49</v>
      </c>
      <c s="34" t="s">
        <v>88</v>
      </c>
      <c s="34" t="s">
        <v>89</v>
      </c>
      <c s="35" t="s">
        <v>5</v>
      </c>
      <c s="6" t="s">
        <v>90</v>
      </c>
      <c s="36" t="s">
        <v>82</v>
      </c>
      <c s="37">
        <v>2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65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91</v>
      </c>
    </row>
    <row r="36" spans="1:5" ht="140.25">
      <c r="A36" t="s">
        <v>58</v>
      </c>
      <c r="E36" s="39" t="s">
        <v>92</v>
      </c>
    </row>
    <row r="37" spans="1:16" ht="12.75">
      <c r="A37" t="s">
        <v>49</v>
      </c>
      <c s="34" t="s">
        <v>93</v>
      </c>
      <c s="34" t="s">
        <v>94</v>
      </c>
      <c s="35" t="s">
        <v>5</v>
      </c>
      <c s="6" t="s">
        <v>95</v>
      </c>
      <c s="36" t="s">
        <v>96</v>
      </c>
      <c s="37">
        <v>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65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97</v>
      </c>
    </row>
    <row r="40" spans="1:5" ht="89.25">
      <c r="A40" t="s">
        <v>58</v>
      </c>
      <c r="E40" s="39" t="s">
        <v>98</v>
      </c>
    </row>
    <row r="41" spans="1:16" ht="12.75">
      <c r="A41" t="s">
        <v>49</v>
      </c>
      <c s="34" t="s">
        <v>99</v>
      </c>
      <c s="34" t="s">
        <v>100</v>
      </c>
      <c s="35" t="s">
        <v>5</v>
      </c>
      <c s="6" t="s">
        <v>101</v>
      </c>
      <c s="36" t="s">
        <v>96</v>
      </c>
      <c s="37">
        <v>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65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102</v>
      </c>
    </row>
    <row r="44" spans="1:5" ht="102">
      <c r="A44" t="s">
        <v>58</v>
      </c>
      <c r="E44" s="39" t="s">
        <v>103</v>
      </c>
    </row>
    <row r="45" spans="1:16" ht="25.5">
      <c r="A45" t="s">
        <v>49</v>
      </c>
      <c s="34" t="s">
        <v>104</v>
      </c>
      <c s="34" t="s">
        <v>105</v>
      </c>
      <c s="35" t="s">
        <v>5</v>
      </c>
      <c s="6" t="s">
        <v>106</v>
      </c>
      <c s="36" t="s">
        <v>82</v>
      </c>
      <c s="37">
        <v>125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107</v>
      </c>
    </row>
    <row r="48" spans="1:5" ht="102">
      <c r="A48" t="s">
        <v>58</v>
      </c>
      <c r="E48" s="39" t="s">
        <v>108</v>
      </c>
    </row>
    <row r="49" spans="1:16" ht="12.75">
      <c r="A49" t="s">
        <v>49</v>
      </c>
      <c s="34" t="s">
        <v>60</v>
      </c>
      <c s="34" t="s">
        <v>109</v>
      </c>
      <c s="35" t="s">
        <v>5</v>
      </c>
      <c s="6" t="s">
        <v>110</v>
      </c>
      <c s="36" t="s">
        <v>82</v>
      </c>
      <c s="37">
        <v>107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65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111</v>
      </c>
    </row>
    <row r="52" spans="1:5" ht="76.5">
      <c r="A52" t="s">
        <v>58</v>
      </c>
      <c r="E52" s="39" t="s">
        <v>112</v>
      </c>
    </row>
    <row r="53" spans="1:16" ht="12.75">
      <c r="A53" t="s">
        <v>49</v>
      </c>
      <c s="34" t="s">
        <v>113</v>
      </c>
      <c s="34" t="s">
        <v>114</v>
      </c>
      <c s="35" t="s">
        <v>5</v>
      </c>
      <c s="6" t="s">
        <v>115</v>
      </c>
      <c s="36" t="s">
        <v>82</v>
      </c>
      <c s="37">
        <v>400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65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76.5">
      <c r="A56" t="s">
        <v>58</v>
      </c>
      <c r="E56" s="39" t="s">
        <v>116</v>
      </c>
    </row>
    <row r="57" spans="1:16" ht="12.75">
      <c r="A57" t="s">
        <v>49</v>
      </c>
      <c s="34" t="s">
        <v>117</v>
      </c>
      <c s="34" t="s">
        <v>118</v>
      </c>
      <c s="35" t="s">
        <v>5</v>
      </c>
      <c s="6" t="s">
        <v>119</v>
      </c>
      <c s="36" t="s">
        <v>82</v>
      </c>
      <c s="37">
        <v>444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65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120</v>
      </c>
    </row>
    <row r="60" spans="1:5" ht="89.25">
      <c r="A60" t="s">
        <v>58</v>
      </c>
      <c r="E60" s="39" t="s">
        <v>121</v>
      </c>
    </row>
    <row r="61" spans="1:16" ht="12.75">
      <c r="A61" t="s">
        <v>49</v>
      </c>
      <c s="34" t="s">
        <v>122</v>
      </c>
      <c s="34" t="s">
        <v>123</v>
      </c>
      <c s="35" t="s">
        <v>5</v>
      </c>
      <c s="6" t="s">
        <v>124</v>
      </c>
      <c s="36" t="s">
        <v>96</v>
      </c>
      <c s="37">
        <v>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65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02">
      <c r="A64" t="s">
        <v>58</v>
      </c>
      <c r="E64" s="39" t="s">
        <v>125</v>
      </c>
    </row>
    <row r="65" spans="1:16" ht="12.75">
      <c r="A65" t="s">
        <v>49</v>
      </c>
      <c s="34" t="s">
        <v>126</v>
      </c>
      <c s="34" t="s">
        <v>127</v>
      </c>
      <c s="35" t="s">
        <v>5</v>
      </c>
      <c s="6" t="s">
        <v>128</v>
      </c>
      <c s="36" t="s">
        <v>82</v>
      </c>
      <c s="37">
        <v>321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129</v>
      </c>
    </row>
    <row r="68" spans="1:5" ht="114.75">
      <c r="A68" t="s">
        <v>58</v>
      </c>
      <c r="E68" s="39" t="s">
        <v>130</v>
      </c>
    </row>
    <row r="69" spans="1:16" ht="12.75">
      <c r="A69" t="s">
        <v>49</v>
      </c>
      <c s="34" t="s">
        <v>131</v>
      </c>
      <c s="34" t="s">
        <v>132</v>
      </c>
      <c s="35" t="s">
        <v>5</v>
      </c>
      <c s="6" t="s">
        <v>133</v>
      </c>
      <c s="36" t="s">
        <v>134</v>
      </c>
      <c s="37">
        <v>6.156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135</v>
      </c>
    </row>
    <row r="72" spans="1:5" ht="140.25">
      <c r="A72" t="s">
        <v>58</v>
      </c>
      <c r="E72" s="39" t="s">
        <v>136</v>
      </c>
    </row>
    <row r="73" spans="1:16" ht="12.75">
      <c r="A73" t="s">
        <v>49</v>
      </c>
      <c s="34" t="s">
        <v>137</v>
      </c>
      <c s="34" t="s">
        <v>138</v>
      </c>
      <c s="35" t="s">
        <v>5</v>
      </c>
      <c s="6" t="s">
        <v>139</v>
      </c>
      <c s="36" t="s">
        <v>134</v>
      </c>
      <c s="37">
        <v>1.97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65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140</v>
      </c>
    </row>
    <row r="76" spans="1:5" ht="140.25">
      <c r="A76" t="s">
        <v>58</v>
      </c>
      <c r="E76" s="39" t="s">
        <v>136</v>
      </c>
    </row>
    <row r="77" spans="1:16" ht="12.75">
      <c r="A77" t="s">
        <v>49</v>
      </c>
      <c s="34" t="s">
        <v>141</v>
      </c>
      <c s="34" t="s">
        <v>142</v>
      </c>
      <c s="35" t="s">
        <v>5</v>
      </c>
      <c s="6" t="s">
        <v>143</v>
      </c>
      <c s="36" t="s">
        <v>82</v>
      </c>
      <c s="37">
        <v>770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65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144</v>
      </c>
    </row>
    <row r="80" spans="1:5" ht="153">
      <c r="A80" t="s">
        <v>58</v>
      </c>
      <c r="E80" s="39" t="s">
        <v>145</v>
      </c>
    </row>
    <row r="81" spans="1:16" ht="12.75">
      <c r="A81" t="s">
        <v>49</v>
      </c>
      <c s="34" t="s">
        <v>146</v>
      </c>
      <c s="34" t="s">
        <v>147</v>
      </c>
      <c s="35" t="s">
        <v>5</v>
      </c>
      <c s="6" t="s">
        <v>148</v>
      </c>
      <c s="36" t="s">
        <v>149</v>
      </c>
      <c s="37">
        <v>3.06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150</v>
      </c>
    </row>
    <row r="84" spans="1:5" ht="153">
      <c r="A84" t="s">
        <v>58</v>
      </c>
      <c r="E84" s="39" t="s">
        <v>151</v>
      </c>
    </row>
    <row r="85" spans="1:16" ht="12.75">
      <c r="A85" t="s">
        <v>49</v>
      </c>
      <c s="34" t="s">
        <v>152</v>
      </c>
      <c s="34" t="s">
        <v>153</v>
      </c>
      <c s="35" t="s">
        <v>5</v>
      </c>
      <c s="6" t="s">
        <v>154</v>
      </c>
      <c s="36" t="s">
        <v>82</v>
      </c>
      <c s="37">
        <v>340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65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155</v>
      </c>
    </row>
    <row r="88" spans="1:5" ht="153">
      <c r="A88" t="s">
        <v>58</v>
      </c>
      <c r="E88" s="39" t="s">
        <v>145</v>
      </c>
    </row>
    <row r="89" spans="1:16" ht="12.75">
      <c r="A89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82</v>
      </c>
      <c s="37">
        <v>210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65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159</v>
      </c>
    </row>
    <row r="92" spans="1:5" ht="153">
      <c r="A92" t="s">
        <v>58</v>
      </c>
      <c r="E92" s="39" t="s">
        <v>160</v>
      </c>
    </row>
    <row r="93" spans="1:16" ht="12.75">
      <c r="A93" t="s">
        <v>49</v>
      </c>
      <c s="34" t="s">
        <v>161</v>
      </c>
      <c s="34" t="s">
        <v>162</v>
      </c>
      <c s="35" t="s">
        <v>5</v>
      </c>
      <c s="6" t="s">
        <v>163</v>
      </c>
      <c s="36" t="s">
        <v>82</v>
      </c>
      <c s="37">
        <v>60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65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164</v>
      </c>
    </row>
    <row r="96" spans="1:5" ht="153">
      <c r="A96" t="s">
        <v>58</v>
      </c>
      <c r="E96" s="39" t="s">
        <v>160</v>
      </c>
    </row>
    <row r="97" spans="1:16" ht="12.75">
      <c r="A97" t="s">
        <v>49</v>
      </c>
      <c s="34" t="s">
        <v>165</v>
      </c>
      <c s="34" t="s">
        <v>166</v>
      </c>
      <c s="35" t="s">
        <v>5</v>
      </c>
      <c s="6" t="s">
        <v>167</v>
      </c>
      <c s="36" t="s">
        <v>168</v>
      </c>
      <c s="37">
        <v>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65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169</v>
      </c>
    </row>
    <row r="100" spans="1:5" ht="127.5">
      <c r="A100" t="s">
        <v>58</v>
      </c>
      <c r="E100" s="39" t="s">
        <v>170</v>
      </c>
    </row>
    <row r="101" spans="1:16" ht="12.75">
      <c r="A101" t="s">
        <v>49</v>
      </c>
      <c s="34" t="s">
        <v>171</v>
      </c>
      <c s="34" t="s">
        <v>172</v>
      </c>
      <c s="35" t="s">
        <v>5</v>
      </c>
      <c s="6" t="s">
        <v>173</v>
      </c>
      <c s="36" t="s">
        <v>82</v>
      </c>
      <c s="37">
        <v>270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174</v>
      </c>
    </row>
    <row r="104" spans="1:5" ht="127.5">
      <c r="A104" t="s">
        <v>58</v>
      </c>
      <c r="E104" s="39" t="s">
        <v>175</v>
      </c>
    </row>
    <row r="105" spans="1:16" ht="12.75">
      <c r="A105" t="s">
        <v>49</v>
      </c>
      <c s="34" t="s">
        <v>176</v>
      </c>
      <c s="34" t="s">
        <v>177</v>
      </c>
      <c s="35" t="s">
        <v>5</v>
      </c>
      <c s="6" t="s">
        <v>178</v>
      </c>
      <c s="36" t="s">
        <v>96</v>
      </c>
      <c s="37">
        <v>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65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179</v>
      </c>
    </row>
    <row r="108" spans="1:5" ht="127.5">
      <c r="A108" t="s">
        <v>58</v>
      </c>
      <c r="E108" s="39" t="s">
        <v>180</v>
      </c>
    </row>
    <row r="109" spans="1:16" ht="12.75">
      <c r="A109" t="s">
        <v>49</v>
      </c>
      <c s="34" t="s">
        <v>181</v>
      </c>
      <c s="34" t="s">
        <v>182</v>
      </c>
      <c s="35" t="s">
        <v>5</v>
      </c>
      <c s="6" t="s">
        <v>183</v>
      </c>
      <c s="36" t="s">
        <v>96</v>
      </c>
      <c s="37">
        <v>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65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184</v>
      </c>
    </row>
    <row r="112" spans="1:5" ht="153">
      <c r="A112" t="s">
        <v>58</v>
      </c>
      <c r="E112" s="39" t="s">
        <v>185</v>
      </c>
    </row>
    <row r="113" spans="1:16" ht="12.75">
      <c r="A113" t="s">
        <v>49</v>
      </c>
      <c s="34" t="s">
        <v>186</v>
      </c>
      <c s="34" t="s">
        <v>187</v>
      </c>
      <c s="35" t="s">
        <v>5</v>
      </c>
      <c s="6" t="s">
        <v>188</v>
      </c>
      <c s="36" t="s">
        <v>96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189</v>
      </c>
    </row>
    <row r="116" spans="1:5" ht="165.75">
      <c r="A116" t="s">
        <v>58</v>
      </c>
      <c r="E116" s="39" t="s">
        <v>190</v>
      </c>
    </row>
    <row r="117" spans="1:16" ht="12.75">
      <c r="A117" t="s">
        <v>49</v>
      </c>
      <c s="34" t="s">
        <v>191</v>
      </c>
      <c s="34" t="s">
        <v>192</v>
      </c>
      <c s="35" t="s">
        <v>5</v>
      </c>
      <c s="6" t="s">
        <v>193</v>
      </c>
      <c s="36" t="s">
        <v>96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65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194</v>
      </c>
    </row>
    <row r="120" spans="1:5" ht="153">
      <c r="A120" t="s">
        <v>58</v>
      </c>
      <c r="E120" s="39" t="s">
        <v>185</v>
      </c>
    </row>
    <row r="121" spans="1:16" ht="12.75">
      <c r="A121" t="s">
        <v>49</v>
      </c>
      <c s="34" t="s">
        <v>195</v>
      </c>
      <c s="34" t="s">
        <v>196</v>
      </c>
      <c s="35" t="s">
        <v>5</v>
      </c>
      <c s="6" t="s">
        <v>197</v>
      </c>
      <c s="36" t="s">
        <v>198</v>
      </c>
      <c s="37">
        <v>18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199</v>
      </c>
    </row>
    <row r="124" spans="1:5" ht="153">
      <c r="A124" t="s">
        <v>58</v>
      </c>
      <c r="E124" s="39" t="s">
        <v>200</v>
      </c>
    </row>
    <row r="125" spans="1:16" ht="12.75">
      <c r="A125" t="s">
        <v>49</v>
      </c>
      <c s="34" t="s">
        <v>201</v>
      </c>
      <c s="34" t="s">
        <v>202</v>
      </c>
      <c s="35" t="s">
        <v>5</v>
      </c>
      <c s="6" t="s">
        <v>203</v>
      </c>
      <c s="36" t="s">
        <v>96</v>
      </c>
      <c s="37">
        <v>24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65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191.25">
      <c r="A128" t="s">
        <v>58</v>
      </c>
      <c r="E128" s="39" t="s">
        <v>204</v>
      </c>
    </row>
    <row r="129" spans="1:16" ht="12.75">
      <c r="A129" t="s">
        <v>49</v>
      </c>
      <c s="34" t="s">
        <v>77</v>
      </c>
      <c s="34" t="s">
        <v>205</v>
      </c>
      <c s="35" t="s">
        <v>5</v>
      </c>
      <c s="6" t="s">
        <v>206</v>
      </c>
      <c s="36" t="s">
        <v>96</v>
      </c>
      <c s="37">
        <v>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65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153">
      <c r="A132" t="s">
        <v>58</v>
      </c>
      <c r="E132" s="39" t="s">
        <v>185</v>
      </c>
    </row>
    <row r="133" spans="1:16" ht="12.75">
      <c r="A133" t="s">
        <v>49</v>
      </c>
      <c s="34" t="s">
        <v>207</v>
      </c>
      <c s="34" t="s">
        <v>208</v>
      </c>
      <c s="35" t="s">
        <v>5</v>
      </c>
      <c s="6" t="s">
        <v>209</v>
      </c>
      <c s="36" t="s">
        <v>96</v>
      </c>
      <c s="37">
        <v>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153">
      <c r="A136" t="s">
        <v>58</v>
      </c>
      <c r="E136" s="39" t="s">
        <v>185</v>
      </c>
    </row>
    <row r="137" spans="1:16" ht="12.75">
      <c r="A137" t="s">
        <v>49</v>
      </c>
      <c s="34" t="s">
        <v>210</v>
      </c>
      <c s="34" t="s">
        <v>211</v>
      </c>
      <c s="35" t="s">
        <v>5</v>
      </c>
      <c s="6" t="s">
        <v>212</v>
      </c>
      <c s="36" t="s">
        <v>96</v>
      </c>
      <c s="37">
        <v>9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65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53">
      <c r="A140" t="s">
        <v>58</v>
      </c>
      <c r="E140" s="39" t="s">
        <v>185</v>
      </c>
    </row>
    <row r="141" spans="1:16" ht="12.75">
      <c r="A141" t="s">
        <v>49</v>
      </c>
      <c s="34" t="s">
        <v>213</v>
      </c>
      <c s="34" t="s">
        <v>214</v>
      </c>
      <c s="35" t="s">
        <v>5</v>
      </c>
      <c s="6" t="s">
        <v>215</v>
      </c>
      <c s="36" t="s">
        <v>96</v>
      </c>
      <c s="37">
        <v>3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27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140.25">
      <c r="A144" t="s">
        <v>58</v>
      </c>
      <c r="E144" s="39" t="s">
        <v>216</v>
      </c>
    </row>
    <row r="145" spans="1:13" ht="12.75">
      <c r="A145" t="s">
        <v>46</v>
      </c>
      <c r="C145" s="31" t="s">
        <v>217</v>
      </c>
      <c r="E145" s="33" t="s">
        <v>218</v>
      </c>
      <c r="J145" s="32">
        <f>0</f>
      </c>
      <c s="32">
        <f>0</f>
      </c>
      <c s="32">
        <f>0+L146+L150</f>
      </c>
      <c s="32">
        <f>0+M146+M150</f>
      </c>
    </row>
    <row r="146" spans="1:16" ht="12.75">
      <c r="A146" t="s">
        <v>49</v>
      </c>
      <c s="34" t="s">
        <v>219</v>
      </c>
      <c s="34" t="s">
        <v>220</v>
      </c>
      <c s="35" t="s">
        <v>5</v>
      </c>
      <c s="6" t="s">
        <v>221</v>
      </c>
      <c s="36" t="s">
        <v>82</v>
      </c>
      <c s="37">
        <v>6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65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222</v>
      </c>
    </row>
    <row r="149" spans="1:5" ht="242.25">
      <c r="A149" t="s">
        <v>58</v>
      </c>
      <c r="E149" s="39" t="s">
        <v>223</v>
      </c>
    </row>
    <row r="150" spans="1:16" ht="12.75">
      <c r="A150" t="s">
        <v>49</v>
      </c>
      <c s="34" t="s">
        <v>224</v>
      </c>
      <c s="34" t="s">
        <v>225</v>
      </c>
      <c s="35" t="s">
        <v>5</v>
      </c>
      <c s="6" t="s">
        <v>226</v>
      </c>
      <c s="36" t="s">
        <v>82</v>
      </c>
      <c s="37">
        <v>12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65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227</v>
      </c>
    </row>
    <row r="153" spans="1:5" ht="242.25">
      <c r="A153" t="s">
        <v>58</v>
      </c>
      <c r="E153" s="39" t="s">
        <v>223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228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228</v>
      </c>
      <c r="E4" s="26" t="s">
        <v>229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COUNTIFS(L8:L61,"=0",A8:A61,"P")+COUNTIFS(L8:L61,"",A8:A61,"P")+SUM(Q8:Q61)</f>
      </c>
    </row>
    <row r="8" spans="1:13" ht="12.75">
      <c r="A8" t="s">
        <v>44</v>
      </c>
      <c r="C8" s="28" t="s">
        <v>232</v>
      </c>
      <c r="E8" s="30" t="s">
        <v>231</v>
      </c>
      <c r="J8" s="29">
        <f>0+J9+J26+J31+J56</f>
      </c>
      <c s="29">
        <f>0+K9+K26+K31+K56</f>
      </c>
      <c s="29">
        <f>0+L9+L26+L31+L56</f>
      </c>
      <c s="29">
        <f>0+M9+M26+M31+M56</f>
      </c>
    </row>
    <row r="9" spans="1:13" ht="12.75">
      <c r="A9" t="s">
        <v>46</v>
      </c>
      <c r="C9" s="31" t="s">
        <v>60</v>
      </c>
      <c r="E9" s="33" t="s">
        <v>61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233</v>
      </c>
      <c s="35" t="s">
        <v>5</v>
      </c>
      <c s="6" t="s">
        <v>234</v>
      </c>
      <c s="36" t="s">
        <v>64</v>
      </c>
      <c s="37">
        <v>213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65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235</v>
      </c>
    </row>
    <row r="13" spans="1:5" ht="318.75">
      <c r="A13" t="s">
        <v>58</v>
      </c>
      <c r="E13" s="39" t="s">
        <v>67</v>
      </c>
    </row>
    <row r="14" spans="1:16" ht="12.75">
      <c r="A14" t="s">
        <v>49</v>
      </c>
      <c s="34" t="s">
        <v>27</v>
      </c>
      <c s="34" t="s">
        <v>236</v>
      </c>
      <c s="35" t="s">
        <v>5</v>
      </c>
      <c s="6" t="s">
        <v>237</v>
      </c>
      <c s="36" t="s">
        <v>64</v>
      </c>
      <c s="37">
        <v>213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65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91.25">
      <c r="A17" t="s">
        <v>58</v>
      </c>
      <c r="E17" s="39" t="s">
        <v>238</v>
      </c>
    </row>
    <row r="18" spans="1:16" ht="12.75">
      <c r="A18" t="s">
        <v>49</v>
      </c>
      <c s="34" t="s">
        <v>26</v>
      </c>
      <c s="34" t="s">
        <v>239</v>
      </c>
      <c s="35" t="s">
        <v>5</v>
      </c>
      <c s="6" t="s">
        <v>240</v>
      </c>
      <c s="36" t="s">
        <v>64</v>
      </c>
      <c s="37">
        <v>124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65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29.5">
      <c r="A21" t="s">
        <v>58</v>
      </c>
      <c r="E21" s="39" t="s">
        <v>241</v>
      </c>
    </row>
    <row r="22" spans="1:16" ht="12.75">
      <c r="A22" t="s">
        <v>49</v>
      </c>
      <c s="34" t="s">
        <v>72</v>
      </c>
      <c s="34" t="s">
        <v>242</v>
      </c>
      <c s="35" t="s">
        <v>5</v>
      </c>
      <c s="6" t="s">
        <v>243</v>
      </c>
      <c s="36" t="s">
        <v>64</v>
      </c>
      <c s="37">
        <v>68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65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244</v>
      </c>
    </row>
    <row r="25" spans="1:5" ht="293.25">
      <c r="A25" t="s">
        <v>58</v>
      </c>
      <c r="E25" s="39" t="s">
        <v>245</v>
      </c>
    </row>
    <row r="26" spans="1:13" ht="12.75">
      <c r="A26" t="s">
        <v>46</v>
      </c>
      <c r="C26" s="31" t="s">
        <v>246</v>
      </c>
      <c r="E26" s="33" t="s">
        <v>247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79</v>
      </c>
      <c s="34" t="s">
        <v>248</v>
      </c>
      <c s="35" t="s">
        <v>5</v>
      </c>
      <c s="6" t="s">
        <v>249</v>
      </c>
      <c s="36" t="s">
        <v>64</v>
      </c>
      <c s="37">
        <v>21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65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250</v>
      </c>
    </row>
    <row r="30" spans="1:5" ht="38.25">
      <c r="A30" t="s">
        <v>58</v>
      </c>
      <c r="E30" s="39" t="s">
        <v>251</v>
      </c>
    </row>
    <row r="31" spans="1:13" ht="12.75">
      <c r="A31" t="s">
        <v>46</v>
      </c>
      <c r="C31" s="31" t="s">
        <v>217</v>
      </c>
      <c r="E31" s="33" t="s">
        <v>252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49</v>
      </c>
      <c s="34" t="s">
        <v>88</v>
      </c>
      <c s="34" t="s">
        <v>253</v>
      </c>
      <c s="35" t="s">
        <v>5</v>
      </c>
      <c s="6" t="s">
        <v>254</v>
      </c>
      <c s="36" t="s">
        <v>82</v>
      </c>
      <c s="37">
        <v>140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65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255</v>
      </c>
    </row>
    <row r="35" spans="1:5" ht="255">
      <c r="A35" t="s">
        <v>58</v>
      </c>
      <c r="E35" s="39" t="s">
        <v>256</v>
      </c>
    </row>
    <row r="36" spans="1:16" ht="12.75">
      <c r="A36" t="s">
        <v>49</v>
      </c>
      <c s="34" t="s">
        <v>93</v>
      </c>
      <c s="34" t="s">
        <v>257</v>
      </c>
      <c s="35" t="s">
        <v>5</v>
      </c>
      <c s="6" t="s">
        <v>258</v>
      </c>
      <c s="36" t="s">
        <v>96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65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242.25">
      <c r="A39" t="s">
        <v>58</v>
      </c>
      <c r="E39" s="39" t="s">
        <v>259</v>
      </c>
    </row>
    <row r="40" spans="1:16" ht="12.75">
      <c r="A40" t="s">
        <v>49</v>
      </c>
      <c s="34" t="s">
        <v>99</v>
      </c>
      <c s="34" t="s">
        <v>260</v>
      </c>
      <c s="35" t="s">
        <v>5</v>
      </c>
      <c s="6" t="s">
        <v>261</v>
      </c>
      <c s="36" t="s">
        <v>96</v>
      </c>
      <c s="37">
        <v>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65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89.25">
      <c r="A43" t="s">
        <v>58</v>
      </c>
      <c r="E43" s="39" t="s">
        <v>262</v>
      </c>
    </row>
    <row r="44" spans="1:16" ht="12.75">
      <c r="A44" t="s">
        <v>49</v>
      </c>
      <c s="34" t="s">
        <v>104</v>
      </c>
      <c s="34" t="s">
        <v>263</v>
      </c>
      <c s="35" t="s">
        <v>5</v>
      </c>
      <c s="6" t="s">
        <v>264</v>
      </c>
      <c s="36" t="s">
        <v>96</v>
      </c>
      <c s="37">
        <v>15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65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38.25">
      <c r="A47" t="s">
        <v>58</v>
      </c>
      <c r="E47" s="39" t="s">
        <v>265</v>
      </c>
    </row>
    <row r="48" spans="1:16" ht="12.75">
      <c r="A48" t="s">
        <v>49</v>
      </c>
      <c s="34" t="s">
        <v>60</v>
      </c>
      <c s="34" t="s">
        <v>266</v>
      </c>
      <c s="35" t="s">
        <v>5</v>
      </c>
      <c s="6" t="s">
        <v>267</v>
      </c>
      <c s="36" t="s">
        <v>82</v>
      </c>
      <c s="37">
        <v>140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65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51">
      <c r="A51" t="s">
        <v>58</v>
      </c>
      <c r="E51" s="39" t="s">
        <v>268</v>
      </c>
    </row>
    <row r="52" spans="1:16" ht="12.75">
      <c r="A52" t="s">
        <v>49</v>
      </c>
      <c s="34" t="s">
        <v>113</v>
      </c>
      <c s="34" t="s">
        <v>269</v>
      </c>
      <c s="35" t="s">
        <v>5</v>
      </c>
      <c s="6" t="s">
        <v>270</v>
      </c>
      <c s="36" t="s">
        <v>82</v>
      </c>
      <c s="37">
        <v>140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65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271</v>
      </c>
    </row>
    <row r="55" spans="1:5" ht="25.5">
      <c r="A55" t="s">
        <v>58</v>
      </c>
      <c r="E55" s="39" t="s">
        <v>272</v>
      </c>
    </row>
    <row r="56" spans="1:13" ht="12.75">
      <c r="A56" t="s">
        <v>46</v>
      </c>
      <c r="C56" s="31" t="s">
        <v>273</v>
      </c>
      <c r="E56" s="33" t="s">
        <v>274</v>
      </c>
      <c r="J56" s="32">
        <f>0</f>
      </c>
      <c s="32">
        <f>0</f>
      </c>
      <c s="32">
        <f>0+L57+L61</f>
      </c>
      <c s="32">
        <f>0+M57+M61</f>
      </c>
    </row>
    <row r="57" spans="1:16" ht="12.75">
      <c r="A57" t="s">
        <v>49</v>
      </c>
      <c s="34" t="s">
        <v>117</v>
      </c>
      <c s="34" t="s">
        <v>275</v>
      </c>
      <c s="35" t="s">
        <v>5</v>
      </c>
      <c s="6" t="s">
        <v>276</v>
      </c>
      <c s="36" t="s">
        <v>64</v>
      </c>
      <c s="37">
        <v>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65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277</v>
      </c>
    </row>
    <row r="60" spans="1:5" ht="76.5">
      <c r="A60" t="s">
        <v>58</v>
      </c>
      <c r="E60" s="39" t="s">
        <v>278</v>
      </c>
    </row>
    <row r="61" spans="1:16" ht="12.75">
      <c r="A61" t="s">
        <v>49</v>
      </c>
      <c s="34" t="s">
        <v>122</v>
      </c>
      <c s="34" t="s">
        <v>279</v>
      </c>
      <c s="35" t="s">
        <v>5</v>
      </c>
      <c s="6" t="s">
        <v>280</v>
      </c>
      <c s="36" t="s">
        <v>82</v>
      </c>
      <c s="37">
        <v>85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65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76.5">
      <c r="A64" t="s">
        <v>58</v>
      </c>
      <c r="E64" s="39" t="s">
        <v>281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228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228</v>
      </c>
      <c r="E4" s="26" t="s">
        <v>229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COUNTIFS(L8:L82,"=0",A8:A82,"P")+COUNTIFS(L8:L82,"",A8:A82,"P")+SUM(Q8:Q82)</f>
      </c>
    </row>
    <row r="8" spans="1:13" ht="12.75">
      <c r="A8" t="s">
        <v>44</v>
      </c>
      <c r="C8" s="28" t="s">
        <v>284</v>
      </c>
      <c r="E8" s="30" t="s">
        <v>283</v>
      </c>
      <c r="J8" s="29">
        <f>0+J9+J26+J35+J40+J81</f>
      </c>
      <c s="29">
        <f>0+K9+K26+K35+K40+K81</f>
      </c>
      <c s="29">
        <f>0+L9+L26+L35+L40+L81</f>
      </c>
      <c s="29">
        <f>0+M9+M26+M35+M40+M81</f>
      </c>
    </row>
    <row r="9" spans="1:13" ht="12.75">
      <c r="A9" t="s">
        <v>46</v>
      </c>
      <c r="C9" s="31" t="s">
        <v>60</v>
      </c>
      <c r="E9" s="33" t="s">
        <v>61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285</v>
      </c>
      <c s="35" t="s">
        <v>5</v>
      </c>
      <c s="6" t="s">
        <v>286</v>
      </c>
      <c s="36" t="s">
        <v>64</v>
      </c>
      <c s="37">
        <v>203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65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287</v>
      </c>
    </row>
    <row r="13" spans="1:5" ht="318.75">
      <c r="A13" t="s">
        <v>58</v>
      </c>
      <c r="E13" s="39" t="s">
        <v>67</v>
      </c>
    </row>
    <row r="14" spans="1:16" ht="12.75">
      <c r="A14" t="s">
        <v>49</v>
      </c>
      <c s="34" t="s">
        <v>27</v>
      </c>
      <c s="34" t="s">
        <v>236</v>
      </c>
      <c s="35" t="s">
        <v>5</v>
      </c>
      <c s="6" t="s">
        <v>288</v>
      </c>
      <c s="36" t="s">
        <v>64</v>
      </c>
      <c s="37">
        <v>203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65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344.25">
      <c r="A17" t="s">
        <v>58</v>
      </c>
      <c r="E17" s="39" t="s">
        <v>289</v>
      </c>
    </row>
    <row r="18" spans="1:16" ht="12.75">
      <c r="A18" t="s">
        <v>49</v>
      </c>
      <c s="34" t="s">
        <v>26</v>
      </c>
      <c s="34" t="s">
        <v>239</v>
      </c>
      <c s="35" t="s">
        <v>5</v>
      </c>
      <c s="6" t="s">
        <v>240</v>
      </c>
      <c s="36" t="s">
        <v>64</v>
      </c>
      <c s="37">
        <v>124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65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29.5">
      <c r="A21" t="s">
        <v>58</v>
      </c>
      <c r="E21" s="39" t="s">
        <v>241</v>
      </c>
    </row>
    <row r="22" spans="1:16" ht="12.75">
      <c r="A22" t="s">
        <v>49</v>
      </c>
      <c s="34" t="s">
        <v>72</v>
      </c>
      <c s="34" t="s">
        <v>242</v>
      </c>
      <c s="35" t="s">
        <v>5</v>
      </c>
      <c s="6" t="s">
        <v>243</v>
      </c>
      <c s="36" t="s">
        <v>64</v>
      </c>
      <c s="37">
        <v>58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65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244</v>
      </c>
    </row>
    <row r="25" spans="1:5" ht="293.25">
      <c r="A25" t="s">
        <v>58</v>
      </c>
      <c r="E25" s="39" t="s">
        <v>245</v>
      </c>
    </row>
    <row r="26" spans="1:13" ht="12.75">
      <c r="A26" t="s">
        <v>46</v>
      </c>
      <c r="C26" s="31" t="s">
        <v>246</v>
      </c>
      <c r="E26" s="33" t="s">
        <v>247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79</v>
      </c>
      <c s="34" t="s">
        <v>290</v>
      </c>
      <c s="35" t="s">
        <v>5</v>
      </c>
      <c s="6" t="s">
        <v>291</v>
      </c>
      <c s="36" t="s">
        <v>64</v>
      </c>
      <c s="37">
        <v>0.2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65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292</v>
      </c>
    </row>
    <row r="30" spans="1:5" ht="369.75">
      <c r="A30" t="s">
        <v>58</v>
      </c>
      <c r="E30" s="39" t="s">
        <v>293</v>
      </c>
    </row>
    <row r="31" spans="1:16" ht="12.75">
      <c r="A31" t="s">
        <v>49</v>
      </c>
      <c s="34" t="s">
        <v>88</v>
      </c>
      <c s="34" t="s">
        <v>248</v>
      </c>
      <c s="35" t="s">
        <v>5</v>
      </c>
      <c s="6" t="s">
        <v>249</v>
      </c>
      <c s="36" t="s">
        <v>64</v>
      </c>
      <c s="37">
        <v>22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65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294</v>
      </c>
    </row>
    <row r="34" spans="1:5" ht="38.25">
      <c r="A34" t="s">
        <v>58</v>
      </c>
      <c r="E34" s="39" t="s">
        <v>251</v>
      </c>
    </row>
    <row r="35" spans="1:13" ht="12.75">
      <c r="A35" t="s">
        <v>46</v>
      </c>
      <c r="C35" s="31" t="s">
        <v>86</v>
      </c>
      <c r="E35" s="33" t="s">
        <v>87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93</v>
      </c>
      <c s="34" t="s">
        <v>295</v>
      </c>
      <c s="35" t="s">
        <v>5</v>
      </c>
      <c s="6" t="s">
        <v>296</v>
      </c>
      <c s="36" t="s">
        <v>96</v>
      </c>
      <c s="37">
        <v>15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65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204">
      <c r="A39" t="s">
        <v>58</v>
      </c>
      <c r="E39" s="39" t="s">
        <v>297</v>
      </c>
    </row>
    <row r="40" spans="1:13" ht="12.75">
      <c r="A40" t="s">
        <v>46</v>
      </c>
      <c r="C40" s="31" t="s">
        <v>217</v>
      </c>
      <c r="E40" s="33" t="s">
        <v>252</v>
      </c>
      <c r="J40" s="32">
        <f>0</f>
      </c>
      <c s="32">
        <f>0</f>
      </c>
      <c s="32">
        <f>0+L41+L45+L49+L53+L57+L61+L65+L69+L73+L77</f>
      </c>
      <c s="32">
        <f>0+M41+M45+M49+M53+M57+M61+M65+M69+M73+M77</f>
      </c>
    </row>
    <row r="41" spans="1:16" ht="12.75">
      <c r="A41" t="s">
        <v>49</v>
      </c>
      <c s="34" t="s">
        <v>99</v>
      </c>
      <c s="34" t="s">
        <v>298</v>
      </c>
      <c s="35" t="s">
        <v>5</v>
      </c>
      <c s="6" t="s">
        <v>299</v>
      </c>
      <c s="36" t="s">
        <v>82</v>
      </c>
      <c s="37">
        <v>280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65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300</v>
      </c>
    </row>
    <row r="44" spans="1:5" ht="255">
      <c r="A44" t="s">
        <v>58</v>
      </c>
      <c r="E44" s="39" t="s">
        <v>301</v>
      </c>
    </row>
    <row r="45" spans="1:16" ht="12.75">
      <c r="A45" t="s">
        <v>49</v>
      </c>
      <c s="34" t="s">
        <v>104</v>
      </c>
      <c s="34" t="s">
        <v>302</v>
      </c>
      <c s="35" t="s">
        <v>5</v>
      </c>
      <c s="6" t="s">
        <v>303</v>
      </c>
      <c s="36" t="s">
        <v>96</v>
      </c>
      <c s="37">
        <v>15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65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25.5">
      <c r="A48" t="s">
        <v>58</v>
      </c>
      <c r="E48" s="39" t="s">
        <v>304</v>
      </c>
    </row>
    <row r="49" spans="1:16" ht="12.75">
      <c r="A49" t="s">
        <v>49</v>
      </c>
      <c s="34" t="s">
        <v>60</v>
      </c>
      <c s="34" t="s">
        <v>305</v>
      </c>
      <c s="35" t="s">
        <v>5</v>
      </c>
      <c s="6" t="s">
        <v>306</v>
      </c>
      <c s="36" t="s">
        <v>96</v>
      </c>
      <c s="37">
        <v>9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65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408">
      <c r="A52" t="s">
        <v>58</v>
      </c>
      <c r="E52" s="39" t="s">
        <v>307</v>
      </c>
    </row>
    <row r="53" spans="1:16" ht="12.75">
      <c r="A53" t="s">
        <v>49</v>
      </c>
      <c s="34" t="s">
        <v>113</v>
      </c>
      <c s="34" t="s">
        <v>308</v>
      </c>
      <c s="35" t="s">
        <v>5</v>
      </c>
      <c s="6" t="s">
        <v>309</v>
      </c>
      <c s="36" t="s">
        <v>96</v>
      </c>
      <c s="37">
        <v>15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65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310</v>
      </c>
    </row>
    <row r="56" spans="1:5" ht="12.75">
      <c r="A56" t="s">
        <v>58</v>
      </c>
      <c r="E56" s="39" t="s">
        <v>311</v>
      </c>
    </row>
    <row r="57" spans="1:16" ht="12.75">
      <c r="A57" t="s">
        <v>49</v>
      </c>
      <c s="34" t="s">
        <v>117</v>
      </c>
      <c s="34" t="s">
        <v>312</v>
      </c>
      <c s="35" t="s">
        <v>5</v>
      </c>
      <c s="6" t="s">
        <v>313</v>
      </c>
      <c s="36" t="s">
        <v>82</v>
      </c>
      <c s="37">
        <v>280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65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51">
      <c r="A60" t="s">
        <v>58</v>
      </c>
      <c r="E60" s="39" t="s">
        <v>314</v>
      </c>
    </row>
    <row r="61" spans="1:16" ht="12.75">
      <c r="A61" t="s">
        <v>49</v>
      </c>
      <c s="34" t="s">
        <v>122</v>
      </c>
      <c s="34" t="s">
        <v>315</v>
      </c>
      <c s="35" t="s">
        <v>5</v>
      </c>
      <c s="6" t="s">
        <v>316</v>
      </c>
      <c s="36" t="s">
        <v>96</v>
      </c>
      <c s="37">
        <v>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65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51">
      <c r="A64" t="s">
        <v>58</v>
      </c>
      <c r="E64" s="39" t="s">
        <v>317</v>
      </c>
    </row>
    <row r="65" spans="1:16" ht="12.75">
      <c r="A65" t="s">
        <v>49</v>
      </c>
      <c s="34" t="s">
        <v>126</v>
      </c>
      <c s="34" t="s">
        <v>318</v>
      </c>
      <c s="35" t="s">
        <v>5</v>
      </c>
      <c s="6" t="s">
        <v>319</v>
      </c>
      <c s="36" t="s">
        <v>82</v>
      </c>
      <c s="37">
        <v>280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65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51">
      <c r="A68" t="s">
        <v>58</v>
      </c>
      <c r="E68" s="39" t="s">
        <v>268</v>
      </c>
    </row>
    <row r="69" spans="1:16" ht="12.75">
      <c r="A69" t="s">
        <v>49</v>
      </c>
      <c s="34" t="s">
        <v>131</v>
      </c>
      <c s="34" t="s">
        <v>320</v>
      </c>
      <c s="35" t="s">
        <v>5</v>
      </c>
      <c s="6" t="s">
        <v>321</v>
      </c>
      <c s="36" t="s">
        <v>82</v>
      </c>
      <c s="37">
        <v>280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65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25.5">
      <c r="A72" t="s">
        <v>58</v>
      </c>
      <c r="E72" s="39" t="s">
        <v>322</v>
      </c>
    </row>
    <row r="73" spans="1:16" ht="12.75">
      <c r="A73" t="s">
        <v>49</v>
      </c>
      <c s="34" t="s">
        <v>141</v>
      </c>
      <c s="34" t="s">
        <v>323</v>
      </c>
      <c s="35" t="s">
        <v>5</v>
      </c>
      <c s="6" t="s">
        <v>324</v>
      </c>
      <c s="36" t="s">
        <v>96</v>
      </c>
      <c s="37">
        <v>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325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25.5">
      <c r="A76" t="s">
        <v>58</v>
      </c>
      <c r="E76" s="39" t="s">
        <v>304</v>
      </c>
    </row>
    <row r="77" spans="1:16" ht="12.75">
      <c r="A77" t="s">
        <v>49</v>
      </c>
      <c s="34" t="s">
        <v>146</v>
      </c>
      <c s="34" t="s">
        <v>323</v>
      </c>
      <c s="35" t="s">
        <v>50</v>
      </c>
      <c s="6" t="s">
        <v>326</v>
      </c>
      <c s="36" t="s">
        <v>96</v>
      </c>
      <c s="37">
        <v>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325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25.5">
      <c r="A80" t="s">
        <v>58</v>
      </c>
      <c r="E80" s="39" t="s">
        <v>304</v>
      </c>
    </row>
    <row r="81" spans="1:13" ht="12.75">
      <c r="A81" t="s">
        <v>46</v>
      </c>
      <c r="C81" s="31" t="s">
        <v>273</v>
      </c>
      <c r="E81" s="33" t="s">
        <v>274</v>
      </c>
      <c r="J81" s="32">
        <f>0</f>
      </c>
      <c s="32">
        <f>0</f>
      </c>
      <c s="32">
        <f>0+L82</f>
      </c>
      <c s="32">
        <f>0+M82</f>
      </c>
    </row>
    <row r="82" spans="1:16" ht="12.75">
      <c r="A82" t="s">
        <v>49</v>
      </c>
      <c s="34" t="s">
        <v>137</v>
      </c>
      <c s="34" t="s">
        <v>327</v>
      </c>
      <c s="35" t="s">
        <v>5</v>
      </c>
      <c s="6" t="s">
        <v>328</v>
      </c>
      <c s="36" t="s">
        <v>82</v>
      </c>
      <c s="37">
        <v>70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65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329</v>
      </c>
    </row>
    <row r="85" spans="1:5" ht="76.5">
      <c r="A85" t="s">
        <v>58</v>
      </c>
      <c r="E85" s="39" t="s">
        <v>281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330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330</v>
      </c>
      <c r="E4" s="26" t="s">
        <v>331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COUNTIFS(L8:L53,"=0",A8:A53,"P")+COUNTIFS(L8:L53,"",A8:A53,"P")+SUM(Q8:Q53)</f>
      </c>
    </row>
    <row r="8" spans="1:13" ht="12.75">
      <c r="A8" t="s">
        <v>44</v>
      </c>
      <c r="C8" s="28" t="s">
        <v>334</v>
      </c>
      <c r="E8" s="30" t="s">
        <v>333</v>
      </c>
      <c r="J8" s="29">
        <f>0+J9+J22+J47+J52</f>
      </c>
      <c s="29">
        <f>0+K9+K22+K47+K52</f>
      </c>
      <c s="29">
        <f>0+L9+L22+L47+L52</f>
      </c>
      <c s="29">
        <f>0+M9+M22+M47+M52</f>
      </c>
    </row>
    <row r="9" spans="1:13" ht="12.75">
      <c r="A9" t="s">
        <v>46</v>
      </c>
      <c r="C9" s="31" t="s">
        <v>60</v>
      </c>
      <c r="E9" s="33" t="s">
        <v>335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336</v>
      </c>
      <c s="35" t="s">
        <v>5</v>
      </c>
      <c s="6" t="s">
        <v>337</v>
      </c>
      <c s="36" t="s">
        <v>64</v>
      </c>
      <c s="37">
        <v>51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65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63.75">
      <c r="A13" t="s">
        <v>58</v>
      </c>
      <c r="E13" s="39" t="s">
        <v>338</v>
      </c>
    </row>
    <row r="14" spans="1:16" ht="25.5">
      <c r="A14" t="s">
        <v>49</v>
      </c>
      <c s="34" t="s">
        <v>27</v>
      </c>
      <c s="34" t="s">
        <v>339</v>
      </c>
      <c s="35" t="s">
        <v>5</v>
      </c>
      <c s="6" t="s">
        <v>340</v>
      </c>
      <c s="36" t="s">
        <v>64</v>
      </c>
      <c s="37">
        <v>73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65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25.5">
      <c r="A17" t="s">
        <v>58</v>
      </c>
      <c r="E17" s="39" t="s">
        <v>341</v>
      </c>
    </row>
    <row r="18" spans="1:16" ht="12.75">
      <c r="A18" t="s">
        <v>49</v>
      </c>
      <c s="34" t="s">
        <v>26</v>
      </c>
      <c s="34" t="s">
        <v>342</v>
      </c>
      <c s="35" t="s">
        <v>5</v>
      </c>
      <c s="6" t="s">
        <v>343</v>
      </c>
      <c s="36" t="s">
        <v>344</v>
      </c>
      <c s="37">
        <v>503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65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345</v>
      </c>
    </row>
    <row r="22" spans="1:13" ht="12.75">
      <c r="A22" t="s">
        <v>46</v>
      </c>
      <c r="C22" s="31" t="s">
        <v>346</v>
      </c>
      <c r="E22" s="33" t="s">
        <v>347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49</v>
      </c>
      <c s="34" t="s">
        <v>72</v>
      </c>
      <c s="34" t="s">
        <v>348</v>
      </c>
      <c s="35" t="s">
        <v>5</v>
      </c>
      <c s="6" t="s">
        <v>349</v>
      </c>
      <c s="36" t="s">
        <v>344</v>
      </c>
      <c s="37">
        <v>503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65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89.25">
      <c r="A26" t="s">
        <v>58</v>
      </c>
      <c r="E26" s="39" t="s">
        <v>350</v>
      </c>
    </row>
    <row r="27" spans="1:16" ht="12.75">
      <c r="A27" t="s">
        <v>49</v>
      </c>
      <c s="34" t="s">
        <v>79</v>
      </c>
      <c s="34" t="s">
        <v>351</v>
      </c>
      <c s="35" t="s">
        <v>5</v>
      </c>
      <c s="6" t="s">
        <v>352</v>
      </c>
      <c s="36" t="s">
        <v>344</v>
      </c>
      <c s="37">
        <v>503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65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89.25">
      <c r="A30" t="s">
        <v>58</v>
      </c>
      <c r="E30" s="39" t="s">
        <v>353</v>
      </c>
    </row>
    <row r="31" spans="1:16" ht="12.75">
      <c r="A31" t="s">
        <v>49</v>
      </c>
      <c s="34" t="s">
        <v>88</v>
      </c>
      <c s="34" t="s">
        <v>354</v>
      </c>
      <c s="35" t="s">
        <v>5</v>
      </c>
      <c s="6" t="s">
        <v>355</v>
      </c>
      <c s="36" t="s">
        <v>344</v>
      </c>
      <c s="37">
        <v>503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65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89.25">
      <c r="A34" t="s">
        <v>58</v>
      </c>
      <c r="E34" s="39" t="s">
        <v>353</v>
      </c>
    </row>
    <row r="35" spans="1:16" ht="12.75">
      <c r="A35" t="s">
        <v>49</v>
      </c>
      <c s="34" t="s">
        <v>93</v>
      </c>
      <c s="34" t="s">
        <v>356</v>
      </c>
      <c s="35" t="s">
        <v>5</v>
      </c>
      <c s="6" t="s">
        <v>357</v>
      </c>
      <c s="36" t="s">
        <v>344</v>
      </c>
      <c s="37">
        <v>503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65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216.75">
      <c r="A38" t="s">
        <v>58</v>
      </c>
      <c r="E38" s="39" t="s">
        <v>358</v>
      </c>
    </row>
    <row r="39" spans="1:16" ht="12.75">
      <c r="A39" t="s">
        <v>49</v>
      </c>
      <c s="34" t="s">
        <v>99</v>
      </c>
      <c s="34" t="s">
        <v>359</v>
      </c>
      <c s="35" t="s">
        <v>5</v>
      </c>
      <c s="6" t="s">
        <v>360</v>
      </c>
      <c s="36" t="s">
        <v>344</v>
      </c>
      <c s="37">
        <v>503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65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216.75">
      <c r="A42" t="s">
        <v>58</v>
      </c>
      <c r="E42" s="39" t="s">
        <v>358</v>
      </c>
    </row>
    <row r="43" spans="1:16" ht="25.5">
      <c r="A43" t="s">
        <v>49</v>
      </c>
      <c s="34" t="s">
        <v>104</v>
      </c>
      <c s="34" t="s">
        <v>361</v>
      </c>
      <c s="35" t="s">
        <v>5</v>
      </c>
      <c s="6" t="s">
        <v>362</v>
      </c>
      <c s="36" t="s">
        <v>344</v>
      </c>
      <c s="37">
        <v>36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65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53">
      <c r="A46" t="s">
        <v>58</v>
      </c>
      <c r="E46" s="39" t="s">
        <v>363</v>
      </c>
    </row>
    <row r="47" spans="1:13" ht="12.75">
      <c r="A47" t="s">
        <v>46</v>
      </c>
      <c r="C47" s="31" t="s">
        <v>273</v>
      </c>
      <c r="E47" s="33" t="s">
        <v>364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49</v>
      </c>
      <c s="34" t="s">
        <v>60</v>
      </c>
      <c s="34" t="s">
        <v>365</v>
      </c>
      <c s="35" t="s">
        <v>5</v>
      </c>
      <c s="6" t="s">
        <v>366</v>
      </c>
      <c s="36" t="s">
        <v>82</v>
      </c>
      <c s="37">
        <v>98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65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76.5">
      <c r="A51" t="s">
        <v>58</v>
      </c>
      <c r="E51" s="39" t="s">
        <v>367</v>
      </c>
    </row>
    <row r="52" spans="1:13" ht="12.75">
      <c r="A52" t="s">
        <v>46</v>
      </c>
      <c r="C52" s="31" t="s">
        <v>368</v>
      </c>
      <c r="E52" s="33" t="s">
        <v>369</v>
      </c>
      <c r="J52" s="32">
        <f>0</f>
      </c>
      <c s="32">
        <f>0</f>
      </c>
      <c s="32">
        <f>0+L53</f>
      </c>
      <c s="32">
        <f>0+M53</f>
      </c>
    </row>
    <row r="53" spans="1:16" ht="12.75">
      <c r="A53" t="s">
        <v>49</v>
      </c>
      <c s="34" t="s">
        <v>113</v>
      </c>
      <c s="34" t="s">
        <v>370</v>
      </c>
      <c s="35" t="s">
        <v>5</v>
      </c>
      <c s="6" t="s">
        <v>371</v>
      </c>
      <c s="36" t="s">
        <v>64</v>
      </c>
      <c s="37">
        <v>10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65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58</v>
      </c>
      <c r="E56" s="39" t="s">
        <v>372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373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373</v>
      </c>
      <c r="E4" s="26" t="s">
        <v>374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COUNTIFS(L8:L182,"=0",A8:A182,"P")+COUNTIFS(L8:L182,"",A8:A182,"P")+SUM(Q8:Q182)</f>
      </c>
    </row>
    <row r="8" spans="1:13" ht="12.75">
      <c r="A8" t="s">
        <v>44</v>
      </c>
      <c r="C8" s="28" t="s">
        <v>377</v>
      </c>
      <c r="E8" s="30" t="s">
        <v>376</v>
      </c>
      <c r="J8" s="29">
        <f>0+J9+J30+J71+J152+J173</f>
      </c>
      <c s="29">
        <f>0+K9+K30+K71+K152+K173</f>
      </c>
      <c s="29">
        <f>0+L9+L30+L71+L152+L173</f>
      </c>
      <c s="29">
        <f>0+M9+M30+M71+M152+M173</f>
      </c>
    </row>
    <row r="9" spans="1:13" ht="12.75">
      <c r="A9" t="s">
        <v>46</v>
      </c>
      <c r="C9" s="31" t="s">
        <v>201</v>
      </c>
      <c r="E9" s="33" t="s">
        <v>378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379</v>
      </c>
      <c s="35" t="s">
        <v>5</v>
      </c>
      <c s="6" t="s">
        <v>380</v>
      </c>
      <c s="36" t="s">
        <v>381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382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383</v>
      </c>
    </row>
    <row r="13" spans="1:5" ht="12.75">
      <c r="A13" t="s">
        <v>58</v>
      </c>
      <c r="E13" s="39" t="s">
        <v>5</v>
      </c>
    </row>
    <row r="14" spans="1:16" ht="12.75">
      <c r="A14" t="s">
        <v>49</v>
      </c>
      <c s="34" t="s">
        <v>27</v>
      </c>
      <c s="34" t="s">
        <v>384</v>
      </c>
      <c s="35" t="s">
        <v>5</v>
      </c>
      <c s="6" t="s">
        <v>385</v>
      </c>
      <c s="36" t="s">
        <v>386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382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383</v>
      </c>
    </row>
    <row r="17" spans="1:5" ht="12.75">
      <c r="A17" t="s">
        <v>58</v>
      </c>
      <c r="E17" s="39" t="s">
        <v>5</v>
      </c>
    </row>
    <row r="18" spans="1:16" ht="12.75">
      <c r="A18" t="s">
        <v>49</v>
      </c>
      <c s="34" t="s">
        <v>26</v>
      </c>
      <c s="34" t="s">
        <v>387</v>
      </c>
      <c s="35" t="s">
        <v>5</v>
      </c>
      <c s="6" t="s">
        <v>388</v>
      </c>
      <c s="36" t="s">
        <v>386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382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383</v>
      </c>
    </row>
    <row r="21" spans="1:5" ht="12.75">
      <c r="A21" t="s">
        <v>58</v>
      </c>
      <c r="E21" s="39" t="s">
        <v>5</v>
      </c>
    </row>
    <row r="22" spans="1:16" ht="12.75">
      <c r="A22" t="s">
        <v>49</v>
      </c>
      <c s="34" t="s">
        <v>72</v>
      </c>
      <c s="34" t="s">
        <v>389</v>
      </c>
      <c s="35" t="s">
        <v>5</v>
      </c>
      <c s="6" t="s">
        <v>390</v>
      </c>
      <c s="36" t="s">
        <v>381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383</v>
      </c>
    </row>
    <row r="25" spans="1:5" ht="12.75">
      <c r="A25" t="s">
        <v>58</v>
      </c>
      <c r="E25" s="39" t="s">
        <v>391</v>
      </c>
    </row>
    <row r="26" spans="1:16" ht="12.75">
      <c r="A26" t="s">
        <v>49</v>
      </c>
      <c s="34" t="s">
        <v>79</v>
      </c>
      <c s="34" t="s">
        <v>392</v>
      </c>
      <c s="35" t="s">
        <v>5</v>
      </c>
      <c s="6" t="s">
        <v>393</v>
      </c>
      <c s="36" t="s">
        <v>381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383</v>
      </c>
    </row>
    <row r="29" spans="1:5" ht="12.75">
      <c r="A29" t="s">
        <v>58</v>
      </c>
      <c r="E29" s="39" t="s">
        <v>391</v>
      </c>
    </row>
    <row r="30" spans="1:13" ht="12.75">
      <c r="A30" t="s">
        <v>46</v>
      </c>
      <c r="C30" s="31" t="s">
        <v>72</v>
      </c>
      <c r="E30" s="33" t="s">
        <v>394</v>
      </c>
      <c r="J30" s="32">
        <f>0</f>
      </c>
      <c s="32">
        <f>0</f>
      </c>
      <c s="32">
        <f>0+L31+L35+L39+L43+L47+L51+L55+L59+L63+L67</f>
      </c>
      <c s="32">
        <f>0+M31+M35+M39+M43+M47+M51+M55+M59+M63+M67</f>
      </c>
    </row>
    <row r="31" spans="1:16" ht="12.75">
      <c r="A31" t="s">
        <v>49</v>
      </c>
      <c s="34" t="s">
        <v>88</v>
      </c>
      <c s="34" t="s">
        <v>395</v>
      </c>
      <c s="35" t="s">
        <v>5</v>
      </c>
      <c s="6" t="s">
        <v>396</v>
      </c>
      <c s="36" t="s">
        <v>344</v>
      </c>
      <c s="37">
        <v>620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382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383</v>
      </c>
    </row>
    <row r="34" spans="1:5" ht="12.75">
      <c r="A34" t="s">
        <v>58</v>
      </c>
      <c r="E34" s="39" t="s">
        <v>397</v>
      </c>
    </row>
    <row r="35" spans="1:16" ht="12.75">
      <c r="A35" t="s">
        <v>49</v>
      </c>
      <c s="34" t="s">
        <v>93</v>
      </c>
      <c s="34" t="s">
        <v>398</v>
      </c>
      <c s="35" t="s">
        <v>5</v>
      </c>
      <c s="6" t="s">
        <v>399</v>
      </c>
      <c s="36" t="s">
        <v>344</v>
      </c>
      <c s="37">
        <v>620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382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383</v>
      </c>
    </row>
    <row r="38" spans="1:5" ht="12.75">
      <c r="A38" t="s">
        <v>58</v>
      </c>
      <c r="E38" s="39" t="s">
        <v>397</v>
      </c>
    </row>
    <row r="39" spans="1:16" ht="12.75">
      <c r="A39" t="s">
        <v>49</v>
      </c>
      <c s="34" t="s">
        <v>99</v>
      </c>
      <c s="34" t="s">
        <v>400</v>
      </c>
      <c s="35" t="s">
        <v>5</v>
      </c>
      <c s="6" t="s">
        <v>401</v>
      </c>
      <c s="36" t="s">
        <v>344</v>
      </c>
      <c s="37">
        <v>107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382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383</v>
      </c>
    </row>
    <row r="42" spans="1:5" ht="12.75">
      <c r="A42" t="s">
        <v>58</v>
      </c>
      <c r="E42" s="39" t="s">
        <v>402</v>
      </c>
    </row>
    <row r="43" spans="1:16" ht="12.75">
      <c r="A43" t="s">
        <v>49</v>
      </c>
      <c s="34" t="s">
        <v>104</v>
      </c>
      <c s="34" t="s">
        <v>403</v>
      </c>
      <c s="35" t="s">
        <v>5</v>
      </c>
      <c s="6" t="s">
        <v>404</v>
      </c>
      <c s="36" t="s">
        <v>344</v>
      </c>
      <c s="37">
        <v>107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382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383</v>
      </c>
    </row>
    <row r="46" spans="1:5" ht="12.75">
      <c r="A46" t="s">
        <v>58</v>
      </c>
      <c r="E46" s="39" t="s">
        <v>402</v>
      </c>
    </row>
    <row r="47" spans="1:16" ht="12.75">
      <c r="A47" t="s">
        <v>49</v>
      </c>
      <c s="34" t="s">
        <v>60</v>
      </c>
      <c s="34" t="s">
        <v>405</v>
      </c>
      <c s="35" t="s">
        <v>5</v>
      </c>
      <c s="6" t="s">
        <v>406</v>
      </c>
      <c s="36" t="s">
        <v>344</v>
      </c>
      <c s="37">
        <v>620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382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383</v>
      </c>
    </row>
    <row r="50" spans="1:5" ht="12.75">
      <c r="A50" t="s">
        <v>58</v>
      </c>
      <c r="E50" s="39" t="s">
        <v>407</v>
      </c>
    </row>
    <row r="51" spans="1:16" ht="12.75">
      <c r="A51" t="s">
        <v>49</v>
      </c>
      <c s="34" t="s">
        <v>113</v>
      </c>
      <c s="34" t="s">
        <v>408</v>
      </c>
      <c s="35" t="s">
        <v>5</v>
      </c>
      <c s="6" t="s">
        <v>409</v>
      </c>
      <c s="36" t="s">
        <v>344</v>
      </c>
      <c s="37">
        <v>620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382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383</v>
      </c>
    </row>
    <row r="54" spans="1:5" ht="12.75">
      <c r="A54" t="s">
        <v>58</v>
      </c>
      <c r="E54" s="39" t="s">
        <v>407</v>
      </c>
    </row>
    <row r="55" spans="1:16" ht="12.75">
      <c r="A55" t="s">
        <v>49</v>
      </c>
      <c s="34" t="s">
        <v>117</v>
      </c>
      <c s="34" t="s">
        <v>410</v>
      </c>
      <c s="35" t="s">
        <v>5</v>
      </c>
      <c s="6" t="s">
        <v>411</v>
      </c>
      <c s="36" t="s">
        <v>344</v>
      </c>
      <c s="37">
        <v>620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382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383</v>
      </c>
    </row>
    <row r="58" spans="1:5" ht="12.75">
      <c r="A58" t="s">
        <v>58</v>
      </c>
      <c r="E58" s="39" t="s">
        <v>5</v>
      </c>
    </row>
    <row r="59" spans="1:16" ht="12.75">
      <c r="A59" t="s">
        <v>49</v>
      </c>
      <c s="34" t="s">
        <v>122</v>
      </c>
      <c s="34" t="s">
        <v>412</v>
      </c>
      <c s="35" t="s">
        <v>5</v>
      </c>
      <c s="6" t="s">
        <v>413</v>
      </c>
      <c s="36" t="s">
        <v>344</v>
      </c>
      <c s="37">
        <v>620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382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383</v>
      </c>
    </row>
    <row r="62" spans="1:5" ht="12.75">
      <c r="A62" t="s">
        <v>58</v>
      </c>
      <c r="E62" s="39" t="s">
        <v>5</v>
      </c>
    </row>
    <row r="63" spans="1:16" ht="12.75">
      <c r="A63" t="s">
        <v>49</v>
      </c>
      <c s="34" t="s">
        <v>126</v>
      </c>
      <c s="34" t="s">
        <v>414</v>
      </c>
      <c s="35" t="s">
        <v>5</v>
      </c>
      <c s="6" t="s">
        <v>415</v>
      </c>
      <c s="36" t="s">
        <v>344</v>
      </c>
      <c s="37">
        <v>658.3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382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383</v>
      </c>
    </row>
    <row r="66" spans="1:5" ht="12.75">
      <c r="A66" t="s">
        <v>58</v>
      </c>
      <c r="E66" s="39" t="s">
        <v>5</v>
      </c>
    </row>
    <row r="67" spans="1:16" ht="12.75">
      <c r="A67" t="s">
        <v>49</v>
      </c>
      <c s="34" t="s">
        <v>131</v>
      </c>
      <c s="34" t="s">
        <v>416</v>
      </c>
      <c s="35" t="s">
        <v>5</v>
      </c>
      <c s="6" t="s">
        <v>417</v>
      </c>
      <c s="36" t="s">
        <v>344</v>
      </c>
      <c s="37">
        <v>658.3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382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383</v>
      </c>
    </row>
    <row r="70" spans="1:5" ht="12.75">
      <c r="A70" t="s">
        <v>58</v>
      </c>
      <c r="E70" s="39" t="s">
        <v>5</v>
      </c>
    </row>
    <row r="71" spans="1:13" ht="12.75">
      <c r="A71" t="s">
        <v>46</v>
      </c>
      <c r="C71" s="31" t="s">
        <v>418</v>
      </c>
      <c r="E71" s="33" t="s">
        <v>419</v>
      </c>
      <c r="J71" s="32">
        <f>0</f>
      </c>
      <c s="32">
        <f>0</f>
      </c>
      <c s="32">
        <f>0+L72+L76+L80+L84+L88+L92+L96+L100+L104+L108+L112+L116+L120+L124+L128+L132+L136+L140+L144+L148</f>
      </c>
      <c s="32">
        <f>0+M72+M76+M80+M84+M88+M92+M96+M100+M104+M108+M112+M116+M120+M124+M128+M132+M136+M140+M144+M148</f>
      </c>
    </row>
    <row r="72" spans="1:16" ht="12.75">
      <c r="A72" t="s">
        <v>49</v>
      </c>
      <c s="34" t="s">
        <v>137</v>
      </c>
      <c s="34" t="s">
        <v>420</v>
      </c>
      <c s="35" t="s">
        <v>5</v>
      </c>
      <c s="6" t="s">
        <v>421</v>
      </c>
      <c s="36" t="s">
        <v>82</v>
      </c>
      <c s="37">
        <v>104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382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383</v>
      </c>
    </row>
    <row r="75" spans="1:5" ht="12.75">
      <c r="A75" t="s">
        <v>58</v>
      </c>
      <c r="E75" s="39" t="s">
        <v>5</v>
      </c>
    </row>
    <row r="76" spans="1:16" ht="12.75">
      <c r="A76" t="s">
        <v>49</v>
      </c>
      <c s="34" t="s">
        <v>141</v>
      </c>
      <c s="34" t="s">
        <v>422</v>
      </c>
      <c s="35" t="s">
        <v>5</v>
      </c>
      <c s="6" t="s">
        <v>423</v>
      </c>
      <c s="36" t="s">
        <v>82</v>
      </c>
      <c s="37">
        <v>104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382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383</v>
      </c>
    </row>
    <row r="79" spans="1:5" ht="12.75">
      <c r="A79" t="s">
        <v>58</v>
      </c>
      <c r="E79" s="39" t="s">
        <v>5</v>
      </c>
    </row>
    <row r="80" spans="1:16" ht="12.75">
      <c r="A80" t="s">
        <v>49</v>
      </c>
      <c s="34" t="s">
        <v>146</v>
      </c>
      <c s="34" t="s">
        <v>424</v>
      </c>
      <c s="35" t="s">
        <v>5</v>
      </c>
      <c s="6" t="s">
        <v>425</v>
      </c>
      <c s="36" t="s">
        <v>82</v>
      </c>
      <c s="37">
        <v>208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382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383</v>
      </c>
    </row>
    <row r="83" spans="1:5" ht="12.75">
      <c r="A83" t="s">
        <v>58</v>
      </c>
      <c r="E83" s="39" t="s">
        <v>5</v>
      </c>
    </row>
    <row r="84" spans="1:16" ht="12.75">
      <c r="A84" t="s">
        <v>49</v>
      </c>
      <c s="34" t="s">
        <v>152</v>
      </c>
      <c s="34" t="s">
        <v>426</v>
      </c>
      <c s="35" t="s">
        <v>5</v>
      </c>
      <c s="6" t="s">
        <v>427</v>
      </c>
      <c s="36" t="s">
        <v>82</v>
      </c>
      <c s="37">
        <v>208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382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383</v>
      </c>
    </row>
    <row r="87" spans="1:5" ht="12.75">
      <c r="A87" t="s">
        <v>58</v>
      </c>
      <c r="E87" s="39" t="s">
        <v>5</v>
      </c>
    </row>
    <row r="88" spans="1:16" ht="12.75">
      <c r="A88" t="s">
        <v>49</v>
      </c>
      <c s="34" t="s">
        <v>156</v>
      </c>
      <c s="34" t="s">
        <v>428</v>
      </c>
      <c s="35" t="s">
        <v>5</v>
      </c>
      <c s="6" t="s">
        <v>429</v>
      </c>
      <c s="36" t="s">
        <v>82</v>
      </c>
      <c s="37">
        <v>104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382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383</v>
      </c>
    </row>
    <row r="91" spans="1:5" ht="12.75">
      <c r="A91" t="s">
        <v>58</v>
      </c>
      <c r="E91" s="39" t="s">
        <v>5</v>
      </c>
    </row>
    <row r="92" spans="1:16" ht="12.75">
      <c r="A92" t="s">
        <v>49</v>
      </c>
      <c s="34" t="s">
        <v>161</v>
      </c>
      <c s="34" t="s">
        <v>430</v>
      </c>
      <c s="35" t="s">
        <v>5</v>
      </c>
      <c s="6" t="s">
        <v>431</v>
      </c>
      <c s="36" t="s">
        <v>82</v>
      </c>
      <c s="37">
        <v>104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382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383</v>
      </c>
    </row>
    <row r="95" spans="1:5" ht="12.75">
      <c r="A95" t="s">
        <v>58</v>
      </c>
      <c r="E95" s="39" t="s">
        <v>5</v>
      </c>
    </row>
    <row r="96" spans="1:16" ht="12.75">
      <c r="A96" t="s">
        <v>49</v>
      </c>
      <c s="34" t="s">
        <v>165</v>
      </c>
      <c s="34" t="s">
        <v>432</v>
      </c>
      <c s="35" t="s">
        <v>5</v>
      </c>
      <c s="6" t="s">
        <v>433</v>
      </c>
      <c s="36" t="s">
        <v>82</v>
      </c>
      <c s="37">
        <v>66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382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383</v>
      </c>
    </row>
    <row r="99" spans="1:5" ht="12.75">
      <c r="A99" t="s">
        <v>58</v>
      </c>
      <c r="E99" s="39" t="s">
        <v>5</v>
      </c>
    </row>
    <row r="100" spans="1:16" ht="12.75">
      <c r="A100" t="s">
        <v>49</v>
      </c>
      <c s="34" t="s">
        <v>171</v>
      </c>
      <c s="34" t="s">
        <v>434</v>
      </c>
      <c s="35" t="s">
        <v>5</v>
      </c>
      <c s="6" t="s">
        <v>435</v>
      </c>
      <c s="36" t="s">
        <v>82</v>
      </c>
      <c s="37">
        <v>66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382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383</v>
      </c>
    </row>
    <row r="103" spans="1:5" ht="12.75">
      <c r="A103" t="s">
        <v>58</v>
      </c>
      <c r="E103" s="39" t="s">
        <v>5</v>
      </c>
    </row>
    <row r="104" spans="1:16" ht="12.75">
      <c r="A104" t="s">
        <v>49</v>
      </c>
      <c s="34" t="s">
        <v>176</v>
      </c>
      <c s="34" t="s">
        <v>436</v>
      </c>
      <c s="35" t="s">
        <v>5</v>
      </c>
      <c s="6" t="s">
        <v>437</v>
      </c>
      <c s="36" t="s">
        <v>82</v>
      </c>
      <c s="37">
        <v>208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382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383</v>
      </c>
    </row>
    <row r="107" spans="1:5" ht="12.75">
      <c r="A107" t="s">
        <v>58</v>
      </c>
      <c r="E107" s="39" t="s">
        <v>5</v>
      </c>
    </row>
    <row r="108" spans="1:16" ht="12.75">
      <c r="A108" t="s">
        <v>49</v>
      </c>
      <c s="34" t="s">
        <v>181</v>
      </c>
      <c s="34" t="s">
        <v>438</v>
      </c>
      <c s="35" t="s">
        <v>5</v>
      </c>
      <c s="6" t="s">
        <v>439</v>
      </c>
      <c s="36" t="s">
        <v>82</v>
      </c>
      <c s="37">
        <v>208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382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383</v>
      </c>
    </row>
    <row r="111" spans="1:5" ht="12.75">
      <c r="A111" t="s">
        <v>58</v>
      </c>
      <c r="E111" s="39" t="s">
        <v>5</v>
      </c>
    </row>
    <row r="112" spans="1:16" ht="12.75">
      <c r="A112" t="s">
        <v>49</v>
      </c>
      <c s="34" t="s">
        <v>186</v>
      </c>
      <c s="34" t="s">
        <v>440</v>
      </c>
      <c s="35" t="s">
        <v>5</v>
      </c>
      <c s="6" t="s">
        <v>441</v>
      </c>
      <c s="36" t="s">
        <v>344</v>
      </c>
      <c s="37">
        <v>974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382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383</v>
      </c>
    </row>
    <row r="115" spans="1:5" ht="12.75">
      <c r="A115" t="s">
        <v>58</v>
      </c>
      <c r="E115" s="39" t="s">
        <v>5</v>
      </c>
    </row>
    <row r="116" spans="1:16" ht="12.75">
      <c r="A116" t="s">
        <v>49</v>
      </c>
      <c s="34" t="s">
        <v>191</v>
      </c>
      <c s="34" t="s">
        <v>442</v>
      </c>
      <c s="35" t="s">
        <v>5</v>
      </c>
      <c s="6" t="s">
        <v>443</v>
      </c>
      <c s="36" t="s">
        <v>344</v>
      </c>
      <c s="37">
        <v>974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382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383</v>
      </c>
    </row>
    <row r="119" spans="1:5" ht="12.75">
      <c r="A119" t="s">
        <v>58</v>
      </c>
      <c r="E119" s="39" t="s">
        <v>5</v>
      </c>
    </row>
    <row r="120" spans="1:16" ht="12.75">
      <c r="A120" t="s">
        <v>49</v>
      </c>
      <c s="34" t="s">
        <v>195</v>
      </c>
      <c s="34" t="s">
        <v>444</v>
      </c>
      <c s="35" t="s">
        <v>5</v>
      </c>
      <c s="6" t="s">
        <v>445</v>
      </c>
      <c s="36" t="s">
        <v>344</v>
      </c>
      <c s="37">
        <v>974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382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383</v>
      </c>
    </row>
    <row r="123" spans="1:5" ht="12.75">
      <c r="A123" t="s">
        <v>58</v>
      </c>
      <c r="E123" s="39" t="s">
        <v>5</v>
      </c>
    </row>
    <row r="124" spans="1:16" ht="12.75">
      <c r="A124" t="s">
        <v>49</v>
      </c>
      <c s="34" t="s">
        <v>201</v>
      </c>
      <c s="34" t="s">
        <v>446</v>
      </c>
      <c s="35" t="s">
        <v>5</v>
      </c>
      <c s="6" t="s">
        <v>447</v>
      </c>
      <c s="36" t="s">
        <v>344</v>
      </c>
      <c s="37">
        <v>974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382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383</v>
      </c>
    </row>
    <row r="127" spans="1:5" ht="12.75">
      <c r="A127" t="s">
        <v>58</v>
      </c>
      <c r="E127" s="39" t="s">
        <v>5</v>
      </c>
    </row>
    <row r="128" spans="1:16" ht="12.75">
      <c r="A128" t="s">
        <v>49</v>
      </c>
      <c s="34" t="s">
        <v>77</v>
      </c>
      <c s="34" t="s">
        <v>448</v>
      </c>
      <c s="35" t="s">
        <v>5</v>
      </c>
      <c s="6" t="s">
        <v>449</v>
      </c>
      <c s="36" t="s">
        <v>344</v>
      </c>
      <c s="37">
        <v>974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382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383</v>
      </c>
    </row>
    <row r="131" spans="1:5" ht="12.75">
      <c r="A131" t="s">
        <v>58</v>
      </c>
      <c r="E131" s="39" t="s">
        <v>5</v>
      </c>
    </row>
    <row r="132" spans="1:16" ht="12.75">
      <c r="A132" t="s">
        <v>49</v>
      </c>
      <c s="34" t="s">
        <v>207</v>
      </c>
      <c s="34" t="s">
        <v>450</v>
      </c>
      <c s="35" t="s">
        <v>5</v>
      </c>
      <c s="6" t="s">
        <v>451</v>
      </c>
      <c s="36" t="s">
        <v>344</v>
      </c>
      <c s="37">
        <v>974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382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383</v>
      </c>
    </row>
    <row r="135" spans="1:5" ht="12.75">
      <c r="A135" t="s">
        <v>58</v>
      </c>
      <c r="E135" s="39" t="s">
        <v>5</v>
      </c>
    </row>
    <row r="136" spans="1:16" ht="12.75">
      <c r="A136" t="s">
        <v>49</v>
      </c>
      <c s="34" t="s">
        <v>210</v>
      </c>
      <c s="34" t="s">
        <v>452</v>
      </c>
      <c s="35" t="s">
        <v>5</v>
      </c>
      <c s="6" t="s">
        <v>453</v>
      </c>
      <c s="36" t="s">
        <v>82</v>
      </c>
      <c s="37">
        <v>538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382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383</v>
      </c>
    </row>
    <row r="139" spans="1:5" ht="12.75">
      <c r="A139" t="s">
        <v>58</v>
      </c>
      <c r="E139" s="39" t="s">
        <v>5</v>
      </c>
    </row>
    <row r="140" spans="1:16" ht="12.75">
      <c r="A140" t="s">
        <v>49</v>
      </c>
      <c s="34" t="s">
        <v>213</v>
      </c>
      <c s="34" t="s">
        <v>454</v>
      </c>
      <c s="35" t="s">
        <v>5</v>
      </c>
      <c s="6" t="s">
        <v>455</v>
      </c>
      <c s="36" t="s">
        <v>82</v>
      </c>
      <c s="37">
        <v>538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382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383</v>
      </c>
    </row>
    <row r="143" spans="1:5" ht="12.75">
      <c r="A143" t="s">
        <v>58</v>
      </c>
      <c r="E143" s="39" t="s">
        <v>5</v>
      </c>
    </row>
    <row r="144" spans="1:16" ht="12.75">
      <c r="A144" t="s">
        <v>49</v>
      </c>
      <c s="34" t="s">
        <v>219</v>
      </c>
      <c s="34" t="s">
        <v>456</v>
      </c>
      <c s="35" t="s">
        <v>5</v>
      </c>
      <c s="6" t="s">
        <v>457</v>
      </c>
      <c s="36" t="s">
        <v>344</v>
      </c>
      <c s="37">
        <v>155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382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383</v>
      </c>
    </row>
    <row r="147" spans="1:5" ht="12.75">
      <c r="A147" t="s">
        <v>58</v>
      </c>
      <c r="E147" s="39" t="s">
        <v>5</v>
      </c>
    </row>
    <row r="148" spans="1:16" ht="12.75">
      <c r="A148" t="s">
        <v>49</v>
      </c>
      <c s="34" t="s">
        <v>224</v>
      </c>
      <c s="34" t="s">
        <v>458</v>
      </c>
      <c s="35" t="s">
        <v>5</v>
      </c>
      <c s="6" t="s">
        <v>459</v>
      </c>
      <c s="36" t="s">
        <v>344</v>
      </c>
      <c s="37">
        <v>155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382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383</v>
      </c>
    </row>
    <row r="151" spans="1:5" ht="12.75">
      <c r="A151" t="s">
        <v>58</v>
      </c>
      <c r="E151" s="39" t="s">
        <v>5</v>
      </c>
    </row>
    <row r="152" spans="1:13" ht="12.75">
      <c r="A152" t="s">
        <v>46</v>
      </c>
      <c r="C152" s="31" t="s">
        <v>460</v>
      </c>
      <c r="E152" s="33" t="s">
        <v>461</v>
      </c>
      <c r="J152" s="32">
        <f>0</f>
      </c>
      <c s="32">
        <f>0</f>
      </c>
      <c s="32">
        <f>0+L153+L157+L161+L165+L169</f>
      </c>
      <c s="32">
        <f>0+M153+M157+M161+M165+M169</f>
      </c>
    </row>
    <row r="153" spans="1:16" ht="12.75">
      <c r="A153" t="s">
        <v>49</v>
      </c>
      <c s="34" t="s">
        <v>462</v>
      </c>
      <c s="34" t="s">
        <v>463</v>
      </c>
      <c s="35" t="s">
        <v>5</v>
      </c>
      <c s="6" t="s">
        <v>464</v>
      </c>
      <c s="36" t="s">
        <v>465</v>
      </c>
      <c s="37">
        <v>69600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382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383</v>
      </c>
    </row>
    <row r="156" spans="1:5" ht="12.75">
      <c r="A156" t="s">
        <v>58</v>
      </c>
      <c r="E156" s="39" t="s">
        <v>5</v>
      </c>
    </row>
    <row r="157" spans="1:16" ht="12.75">
      <c r="A157" t="s">
        <v>49</v>
      </c>
      <c s="34" t="s">
        <v>466</v>
      </c>
      <c s="34" t="s">
        <v>463</v>
      </c>
      <c s="35" t="s">
        <v>50</v>
      </c>
      <c s="6" t="s">
        <v>467</v>
      </c>
      <c s="36" t="s">
        <v>465</v>
      </c>
      <c s="37">
        <v>69600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382</v>
      </c>
      <c>
        <f>(M157*21)/100</f>
      </c>
      <c t="s">
        <v>27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383</v>
      </c>
    </row>
    <row r="160" spans="1:5" ht="12.75">
      <c r="A160" t="s">
        <v>58</v>
      </c>
      <c r="E160" s="39" t="s">
        <v>5</v>
      </c>
    </row>
    <row r="161" spans="1:16" ht="12.75">
      <c r="A161" t="s">
        <v>49</v>
      </c>
      <c s="34" t="s">
        <v>468</v>
      </c>
      <c s="34" t="s">
        <v>469</v>
      </c>
      <c s="35" t="s">
        <v>5</v>
      </c>
      <c s="6" t="s">
        <v>470</v>
      </c>
      <c s="36" t="s">
        <v>471</v>
      </c>
      <c s="37">
        <v>69.6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382</v>
      </c>
      <c>
        <f>(M161*21)/100</f>
      </c>
      <c t="s">
        <v>27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383</v>
      </c>
    </row>
    <row r="164" spans="1:5" ht="12.75">
      <c r="A164" t="s">
        <v>58</v>
      </c>
      <c r="E164" s="39" t="s">
        <v>5</v>
      </c>
    </row>
    <row r="165" spans="1:16" ht="12.75">
      <c r="A165" t="s">
        <v>49</v>
      </c>
      <c s="34" t="s">
        <v>472</v>
      </c>
      <c s="34" t="s">
        <v>473</v>
      </c>
      <c s="35" t="s">
        <v>5</v>
      </c>
      <c s="6" t="s">
        <v>474</v>
      </c>
      <c s="36" t="s">
        <v>386</v>
      </c>
      <c s="37">
        <v>8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382</v>
      </c>
      <c>
        <f>(M165*21)/100</f>
      </c>
      <c t="s">
        <v>27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383</v>
      </c>
    </row>
    <row r="168" spans="1:5" ht="12.75">
      <c r="A168" t="s">
        <v>58</v>
      </c>
      <c r="E168" s="39" t="s">
        <v>5</v>
      </c>
    </row>
    <row r="169" spans="1:16" ht="12.75">
      <c r="A169" t="s">
        <v>49</v>
      </c>
      <c s="34" t="s">
        <v>246</v>
      </c>
      <c s="34" t="s">
        <v>475</v>
      </c>
      <c s="35" t="s">
        <v>5</v>
      </c>
      <c s="6" t="s">
        <v>476</v>
      </c>
      <c s="36" t="s">
        <v>386</v>
      </c>
      <c s="37">
        <v>48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382</v>
      </c>
      <c>
        <f>(M169*21)/100</f>
      </c>
      <c t="s">
        <v>27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383</v>
      </c>
    </row>
    <row r="172" spans="1:5" ht="12.75">
      <c r="A172" t="s">
        <v>58</v>
      </c>
      <c r="E172" s="39" t="s">
        <v>5</v>
      </c>
    </row>
    <row r="173" spans="1:13" ht="12.75">
      <c r="A173" t="s">
        <v>46</v>
      </c>
      <c r="C173" s="31" t="s">
        <v>477</v>
      </c>
      <c r="E173" s="33" t="s">
        <v>478</v>
      </c>
      <c r="J173" s="32">
        <f>0</f>
      </c>
      <c s="32">
        <f>0</f>
      </c>
      <c s="32">
        <f>0+L174+L178+L182</f>
      </c>
      <c s="32">
        <f>0+M174+M178+M182</f>
      </c>
    </row>
    <row r="174" spans="1:16" ht="12.75">
      <c r="A174" t="s">
        <v>49</v>
      </c>
      <c s="34" t="s">
        <v>479</v>
      </c>
      <c s="34" t="s">
        <v>480</v>
      </c>
      <c s="35" t="s">
        <v>5</v>
      </c>
      <c s="6" t="s">
        <v>481</v>
      </c>
      <c s="36" t="s">
        <v>465</v>
      </c>
      <c s="37">
        <v>69600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382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383</v>
      </c>
    </row>
    <row r="177" spans="1:5" ht="12.75">
      <c r="A177" t="s">
        <v>58</v>
      </c>
      <c r="E177" s="39" t="s">
        <v>5</v>
      </c>
    </row>
    <row r="178" spans="1:16" ht="25.5">
      <c r="A178" t="s">
        <v>49</v>
      </c>
      <c s="34" t="s">
        <v>482</v>
      </c>
      <c s="34" t="s">
        <v>483</v>
      </c>
      <c s="35" t="s">
        <v>5</v>
      </c>
      <c s="6" t="s">
        <v>484</v>
      </c>
      <c s="36" t="s">
        <v>344</v>
      </c>
      <c s="37">
        <v>2020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382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383</v>
      </c>
    </row>
    <row r="181" spans="1:5" ht="12.75">
      <c r="A181" t="s">
        <v>58</v>
      </c>
      <c r="E181" s="39" t="s">
        <v>5</v>
      </c>
    </row>
    <row r="182" spans="1:16" ht="12.75">
      <c r="A182" t="s">
        <v>49</v>
      </c>
      <c s="34" t="s">
        <v>485</v>
      </c>
      <c s="34" t="s">
        <v>486</v>
      </c>
      <c s="35" t="s">
        <v>5</v>
      </c>
      <c s="6" t="s">
        <v>487</v>
      </c>
      <c s="36" t="s">
        <v>344</v>
      </c>
      <c s="37">
        <v>2020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5</v>
      </c>
    </row>
    <row r="185" spans="1:5" ht="12.75">
      <c r="A185" t="s">
        <v>58</v>
      </c>
      <c r="E18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373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373</v>
      </c>
      <c r="E4" s="26" t="s">
        <v>374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COUNTIFS(L8:L71,"=0",A8:A71,"P")+COUNTIFS(L8:L71,"",A8:A71,"P")+SUM(Q8:Q71)</f>
      </c>
    </row>
    <row r="8" spans="1:13" ht="12.75">
      <c r="A8" t="s">
        <v>44</v>
      </c>
      <c r="C8" s="28" t="s">
        <v>490</v>
      </c>
      <c r="E8" s="30" t="s">
        <v>489</v>
      </c>
      <c r="J8" s="29">
        <f>0+J9+J18+J35+J48+J53+J58</f>
      </c>
      <c s="29">
        <f>0+K9+K18+K35+K48+K53+K58</f>
      </c>
      <c s="29">
        <f>0+L9+L18+L35+L48+L53+L58</f>
      </c>
      <c s="29">
        <f>0+M9+M18+M35+M48+M53+M58</f>
      </c>
    </row>
    <row r="9" spans="1:13" ht="12.75">
      <c r="A9" t="s">
        <v>46</v>
      </c>
      <c r="C9" s="31" t="s">
        <v>50</v>
      </c>
      <c r="E9" s="33" t="s">
        <v>61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491</v>
      </c>
      <c s="35" t="s">
        <v>5</v>
      </c>
      <c s="6" t="s">
        <v>492</v>
      </c>
      <c s="36" t="s">
        <v>64</v>
      </c>
      <c s="37">
        <v>211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65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383</v>
      </c>
    </row>
    <row r="13" spans="1:5" ht="12.75">
      <c r="A13" t="s">
        <v>58</v>
      </c>
      <c r="E13" s="39" t="s">
        <v>5</v>
      </c>
    </row>
    <row r="14" spans="1:16" ht="12.75">
      <c r="A14" t="s">
        <v>49</v>
      </c>
      <c s="34" t="s">
        <v>27</v>
      </c>
      <c s="34" t="s">
        <v>239</v>
      </c>
      <c s="35" t="s">
        <v>5</v>
      </c>
      <c s="6" t="s">
        <v>240</v>
      </c>
      <c s="36" t="s">
        <v>64</v>
      </c>
      <c s="37">
        <v>99.65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65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493</v>
      </c>
    </row>
    <row r="17" spans="1:5" ht="12.75">
      <c r="A17" t="s">
        <v>58</v>
      </c>
      <c r="E17" s="39" t="s">
        <v>5</v>
      </c>
    </row>
    <row r="18" spans="1:13" ht="12.75">
      <c r="A18" t="s">
        <v>46</v>
      </c>
      <c r="C18" s="31" t="s">
        <v>27</v>
      </c>
      <c r="E18" s="33" t="s">
        <v>494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26</v>
      </c>
      <c s="34" t="s">
        <v>495</v>
      </c>
      <c s="35" t="s">
        <v>5</v>
      </c>
      <c s="6" t="s">
        <v>496</v>
      </c>
      <c s="36" t="s">
        <v>344</v>
      </c>
      <c s="37">
        <v>89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65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2.75">
      <c r="A22" t="s">
        <v>58</v>
      </c>
      <c r="E22" s="39" t="s">
        <v>5</v>
      </c>
    </row>
    <row r="23" spans="1:16" ht="12.75">
      <c r="A23" t="s">
        <v>49</v>
      </c>
      <c s="34" t="s">
        <v>72</v>
      </c>
      <c s="34" t="s">
        <v>497</v>
      </c>
      <c s="35" t="s">
        <v>5</v>
      </c>
      <c s="6" t="s">
        <v>498</v>
      </c>
      <c s="36" t="s">
        <v>64</v>
      </c>
      <c s="37">
        <v>13.35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65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383</v>
      </c>
    </row>
    <row r="26" spans="1:5" ht="12.75">
      <c r="A26" t="s">
        <v>58</v>
      </c>
      <c r="E26" s="39" t="s">
        <v>5</v>
      </c>
    </row>
    <row r="27" spans="1:16" ht="12.75">
      <c r="A27" t="s">
        <v>49</v>
      </c>
      <c s="34" t="s">
        <v>79</v>
      </c>
      <c s="34" t="s">
        <v>499</v>
      </c>
      <c s="35" t="s">
        <v>5</v>
      </c>
      <c s="6" t="s">
        <v>500</v>
      </c>
      <c s="36" t="s">
        <v>64</v>
      </c>
      <c s="37">
        <v>52.1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65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501</v>
      </c>
    </row>
    <row r="30" spans="1:5" ht="12.75">
      <c r="A30" t="s">
        <v>58</v>
      </c>
      <c r="E30" s="39" t="s">
        <v>5</v>
      </c>
    </row>
    <row r="31" spans="1:16" ht="12.75">
      <c r="A31" t="s">
        <v>49</v>
      </c>
      <c s="34" t="s">
        <v>88</v>
      </c>
      <c s="34" t="s">
        <v>502</v>
      </c>
      <c s="35" t="s">
        <v>5</v>
      </c>
      <c s="6" t="s">
        <v>503</v>
      </c>
      <c s="36" t="s">
        <v>471</v>
      </c>
      <c s="37">
        <v>9.939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65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3" ht="12.75">
      <c r="A35" t="s">
        <v>46</v>
      </c>
      <c r="C35" s="31" t="s">
        <v>26</v>
      </c>
      <c r="E35" s="33" t="s">
        <v>504</v>
      </c>
      <c r="J35" s="32">
        <f>0</f>
      </c>
      <c s="32">
        <f>0</f>
      </c>
      <c s="32">
        <f>0+L36+L40+L44</f>
      </c>
      <c s="32">
        <f>0+M36+M40+M44</f>
      </c>
    </row>
    <row r="36" spans="1:16" ht="12.75">
      <c r="A36" t="s">
        <v>49</v>
      </c>
      <c s="34" t="s">
        <v>93</v>
      </c>
      <c s="34" t="s">
        <v>505</v>
      </c>
      <c s="35" t="s">
        <v>5</v>
      </c>
      <c s="6" t="s">
        <v>506</v>
      </c>
      <c s="36" t="s">
        <v>64</v>
      </c>
      <c s="37">
        <v>18.8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65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507</v>
      </c>
    </row>
    <row r="39" spans="1:5" ht="12.75">
      <c r="A39" t="s">
        <v>58</v>
      </c>
      <c r="E39" s="39" t="s">
        <v>5</v>
      </c>
    </row>
    <row r="40" spans="1:16" ht="12.75">
      <c r="A40" t="s">
        <v>49</v>
      </c>
      <c s="34" t="s">
        <v>99</v>
      </c>
      <c s="34" t="s">
        <v>508</v>
      </c>
      <c s="35" t="s">
        <v>5</v>
      </c>
      <c s="6" t="s">
        <v>509</v>
      </c>
      <c s="36" t="s">
        <v>471</v>
      </c>
      <c s="37">
        <v>2.518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65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2.75">
      <c r="A43" t="s">
        <v>58</v>
      </c>
      <c r="E43" s="39" t="s">
        <v>5</v>
      </c>
    </row>
    <row r="44" spans="1:16" ht="12.75">
      <c r="A44" t="s">
        <v>49</v>
      </c>
      <c s="34" t="s">
        <v>122</v>
      </c>
      <c s="34" t="s">
        <v>510</v>
      </c>
      <c s="35" t="s">
        <v>5</v>
      </c>
      <c s="6" t="s">
        <v>511</v>
      </c>
      <c s="36" t="s">
        <v>82</v>
      </c>
      <c s="37">
        <v>24.14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382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383</v>
      </c>
    </row>
    <row r="47" spans="1:5" ht="25.5">
      <c r="A47" t="s">
        <v>58</v>
      </c>
      <c r="E47" s="39" t="s">
        <v>512</v>
      </c>
    </row>
    <row r="48" spans="1:13" ht="12.75">
      <c r="A48" t="s">
        <v>46</v>
      </c>
      <c r="C48" s="31" t="s">
        <v>88</v>
      </c>
      <c r="E48" s="33" t="s">
        <v>513</v>
      </c>
      <c r="J48" s="32">
        <f>0</f>
      </c>
      <c s="32">
        <f>0</f>
      </c>
      <c s="32">
        <f>0+L49</f>
      </c>
      <c s="32">
        <f>0+M49</f>
      </c>
    </row>
    <row r="49" spans="1:16" ht="12.75">
      <c r="A49" t="s">
        <v>49</v>
      </c>
      <c s="34" t="s">
        <v>104</v>
      </c>
      <c s="34" t="s">
        <v>514</v>
      </c>
      <c s="35" t="s">
        <v>5</v>
      </c>
      <c s="6" t="s">
        <v>515</v>
      </c>
      <c s="36" t="s">
        <v>64</v>
      </c>
      <c s="37">
        <v>26.7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65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12.75">
      <c r="A52" t="s">
        <v>58</v>
      </c>
      <c r="E52" s="39" t="s">
        <v>516</v>
      </c>
    </row>
    <row r="53" spans="1:13" ht="12.75">
      <c r="A53" t="s">
        <v>46</v>
      </c>
      <c r="C53" s="31" t="s">
        <v>517</v>
      </c>
      <c r="E53" s="33" t="s">
        <v>518</v>
      </c>
      <c r="J53" s="32">
        <f>0</f>
      </c>
      <c s="32">
        <f>0</f>
      </c>
      <c s="32">
        <f>0+L54</f>
      </c>
      <c s="32">
        <f>0+M54</f>
      </c>
    </row>
    <row r="54" spans="1:16" ht="12.75">
      <c r="A54" t="s">
        <v>49</v>
      </c>
      <c s="34" t="s">
        <v>60</v>
      </c>
      <c s="34" t="s">
        <v>519</v>
      </c>
      <c s="35" t="s">
        <v>5</v>
      </c>
      <c s="6" t="s">
        <v>520</v>
      </c>
      <c s="36" t="s">
        <v>344</v>
      </c>
      <c s="37">
        <v>156.29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65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521</v>
      </c>
    </row>
    <row r="57" spans="1:5" ht="12.75">
      <c r="A57" t="s">
        <v>58</v>
      </c>
      <c r="E57" s="39" t="s">
        <v>5</v>
      </c>
    </row>
    <row r="58" spans="1:13" ht="12.75">
      <c r="A58" t="s">
        <v>46</v>
      </c>
      <c r="C58" s="31" t="s">
        <v>104</v>
      </c>
      <c r="E58" s="33" t="s">
        <v>522</v>
      </c>
      <c r="J58" s="32">
        <f>0</f>
      </c>
      <c s="32">
        <f>0</f>
      </c>
      <c s="32">
        <f>0+L59+L63+L67+L71</f>
      </c>
      <c s="32">
        <f>0+M59+M63+M67+M71</f>
      </c>
    </row>
    <row r="59" spans="1:16" ht="12.75">
      <c r="A59" t="s">
        <v>49</v>
      </c>
      <c s="34" t="s">
        <v>113</v>
      </c>
      <c s="34" t="s">
        <v>523</v>
      </c>
      <c s="35" t="s">
        <v>5</v>
      </c>
      <c s="6" t="s">
        <v>524</v>
      </c>
      <c s="36" t="s">
        <v>344</v>
      </c>
      <c s="37">
        <v>2.19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65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.75">
      <c r="A62" t="s">
        <v>58</v>
      </c>
      <c r="E62" s="39" t="s">
        <v>5</v>
      </c>
    </row>
    <row r="63" spans="1:16" ht="12.75">
      <c r="A63" t="s">
        <v>49</v>
      </c>
      <c s="34" t="s">
        <v>117</v>
      </c>
      <c s="34" t="s">
        <v>525</v>
      </c>
      <c s="35" t="s">
        <v>5</v>
      </c>
      <c s="6" t="s">
        <v>526</v>
      </c>
      <c s="36" t="s">
        <v>82</v>
      </c>
      <c s="37">
        <v>4.64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65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12.75">
      <c r="A66" t="s">
        <v>58</v>
      </c>
      <c r="E66" s="39" t="s">
        <v>527</v>
      </c>
    </row>
    <row r="67" spans="1:16" ht="12.75">
      <c r="A67" t="s">
        <v>49</v>
      </c>
      <c s="34" t="s">
        <v>126</v>
      </c>
      <c s="34" t="s">
        <v>528</v>
      </c>
      <c s="35" t="s">
        <v>5</v>
      </c>
      <c s="6" t="s">
        <v>529</v>
      </c>
      <c s="36" t="s">
        <v>386</v>
      </c>
      <c s="37">
        <v>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382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512</v>
      </c>
    </row>
    <row r="70" spans="1:5" ht="12.75">
      <c r="A70" t="s">
        <v>58</v>
      </c>
      <c r="E70" s="39" t="s">
        <v>5</v>
      </c>
    </row>
    <row r="71" spans="1:16" ht="12.75">
      <c r="A71" t="s">
        <v>49</v>
      </c>
      <c s="34" t="s">
        <v>131</v>
      </c>
      <c s="34" t="s">
        <v>530</v>
      </c>
      <c s="35" t="s">
        <v>5</v>
      </c>
      <c s="6" t="s">
        <v>531</v>
      </c>
      <c s="36" t="s">
        <v>386</v>
      </c>
      <c s="37">
        <v>64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382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512</v>
      </c>
    </row>
    <row r="74" spans="1:5" ht="12.75">
      <c r="A74" t="s">
        <v>58</v>
      </c>
      <c r="E7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532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532</v>
      </c>
      <c r="E4" s="26" t="s">
        <v>533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COUNTIFS(L8:L237,"=0",A8:A237,"P")+COUNTIFS(L8:L237,"",A8:A237,"P")+SUM(Q8:Q237)</f>
      </c>
    </row>
    <row r="8" spans="1:13" ht="12.75">
      <c r="A8" t="s">
        <v>44</v>
      </c>
      <c r="C8" s="28" t="s">
        <v>536</v>
      </c>
      <c r="E8" s="30" t="s">
        <v>535</v>
      </c>
      <c r="J8" s="29">
        <f>0+J9+J18+J71+J232</f>
      </c>
      <c s="29">
        <f>0+K9+K18+K71+K232</f>
      </c>
      <c s="29">
        <f>0+L9+L18+L71+L232</f>
      </c>
      <c s="29">
        <f>0+M9+M18+M71+M232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537</v>
      </c>
      <c s="35" t="s">
        <v>5</v>
      </c>
      <c s="6" t="s">
        <v>538</v>
      </c>
      <c s="36" t="s">
        <v>471</v>
      </c>
      <c s="37">
        <v>103.481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539</v>
      </c>
    </row>
    <row r="13" spans="1:5" ht="12.75">
      <c r="A13" t="s">
        <v>58</v>
      </c>
      <c r="E13" s="39" t="s">
        <v>540</v>
      </c>
    </row>
    <row r="14" spans="1:16" ht="25.5">
      <c r="A14" t="s">
        <v>49</v>
      </c>
      <c s="34" t="s">
        <v>27</v>
      </c>
      <c s="34" t="s">
        <v>541</v>
      </c>
      <c s="35" t="s">
        <v>5</v>
      </c>
      <c s="6" t="s">
        <v>542</v>
      </c>
      <c s="36" t="s">
        <v>471</v>
      </c>
      <c s="37">
        <v>0.188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543</v>
      </c>
    </row>
    <row r="16" spans="1:5" ht="12.75">
      <c r="A16" s="35" t="s">
        <v>56</v>
      </c>
      <c r="E16" s="40" t="s">
        <v>544</v>
      </c>
    </row>
    <row r="17" spans="1:5" ht="12.75">
      <c r="A17" t="s">
        <v>58</v>
      </c>
      <c r="E17" s="39" t="s">
        <v>540</v>
      </c>
    </row>
    <row r="18" spans="1:13" ht="12.75">
      <c r="A18" t="s">
        <v>46</v>
      </c>
      <c r="C18" s="31" t="s">
        <v>50</v>
      </c>
      <c r="E18" s="33" t="s">
        <v>61</v>
      </c>
      <c r="J18" s="32">
        <f>0</f>
      </c>
      <c s="32">
        <f>0</f>
      </c>
      <c s="32">
        <f>0+L19+L23+L27+L31+L35+L39+L43+L47+L51+L55+L59+L63+L67</f>
      </c>
      <c s="32">
        <f>0+M19+M23+M27+M31+M35+M39+M43+M47+M51+M55+M59+M63+M67</f>
      </c>
    </row>
    <row r="19" spans="1:16" ht="12.75">
      <c r="A19" t="s">
        <v>49</v>
      </c>
      <c s="34" t="s">
        <v>26</v>
      </c>
      <c s="34" t="s">
        <v>545</v>
      </c>
      <c s="35" t="s">
        <v>5</v>
      </c>
      <c s="6" t="s">
        <v>546</v>
      </c>
      <c s="36" t="s">
        <v>64</v>
      </c>
      <c s="37">
        <v>31.695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65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547</v>
      </c>
    </row>
    <row r="22" spans="1:5" ht="12.75">
      <c r="A22" t="s">
        <v>58</v>
      </c>
      <c r="E22" s="39" t="s">
        <v>540</v>
      </c>
    </row>
    <row r="23" spans="1:16" ht="12.75">
      <c r="A23" t="s">
        <v>49</v>
      </c>
      <c s="34" t="s">
        <v>72</v>
      </c>
      <c s="34" t="s">
        <v>548</v>
      </c>
      <c s="35" t="s">
        <v>5</v>
      </c>
      <c s="6" t="s">
        <v>549</v>
      </c>
      <c s="36" t="s">
        <v>64</v>
      </c>
      <c s="37">
        <v>55.055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65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550</v>
      </c>
    </row>
    <row r="26" spans="1:5" ht="12.75">
      <c r="A26" t="s">
        <v>58</v>
      </c>
      <c r="E26" s="39" t="s">
        <v>540</v>
      </c>
    </row>
    <row r="27" spans="1:16" ht="12.75">
      <c r="A27" t="s">
        <v>49</v>
      </c>
      <c s="34" t="s">
        <v>79</v>
      </c>
      <c s="34" t="s">
        <v>551</v>
      </c>
      <c s="35" t="s">
        <v>5</v>
      </c>
      <c s="6" t="s">
        <v>552</v>
      </c>
      <c s="36" t="s">
        <v>553</v>
      </c>
      <c s="37">
        <v>1092.304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65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554</v>
      </c>
    </row>
    <row r="30" spans="1:5" ht="12.75">
      <c r="A30" t="s">
        <v>58</v>
      </c>
      <c r="E30" s="39" t="s">
        <v>540</v>
      </c>
    </row>
    <row r="31" spans="1:16" ht="12.75">
      <c r="A31" t="s">
        <v>49</v>
      </c>
      <c s="34" t="s">
        <v>88</v>
      </c>
      <c s="34" t="s">
        <v>73</v>
      </c>
      <c s="35" t="s">
        <v>5</v>
      </c>
      <c s="6" t="s">
        <v>74</v>
      </c>
      <c s="36" t="s">
        <v>64</v>
      </c>
      <c s="37">
        <v>29.26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65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555</v>
      </c>
    </row>
    <row r="34" spans="1:5" ht="12.75">
      <c r="A34" t="s">
        <v>58</v>
      </c>
      <c r="E34" s="39" t="s">
        <v>540</v>
      </c>
    </row>
    <row r="35" spans="1:16" ht="12.75">
      <c r="A35" t="s">
        <v>49</v>
      </c>
      <c s="34" t="s">
        <v>93</v>
      </c>
      <c s="34" t="s">
        <v>556</v>
      </c>
      <c s="35" t="s">
        <v>5</v>
      </c>
      <c s="6" t="s">
        <v>557</v>
      </c>
      <c s="36" t="s">
        <v>82</v>
      </c>
      <c s="37">
        <v>88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558</v>
      </c>
    </row>
    <row r="38" spans="1:5" ht="12.75">
      <c r="A38" t="s">
        <v>58</v>
      </c>
      <c r="E38" s="39" t="s">
        <v>540</v>
      </c>
    </row>
    <row r="39" spans="1:16" ht="12.75">
      <c r="A39" t="s">
        <v>49</v>
      </c>
      <c s="34" t="s">
        <v>99</v>
      </c>
      <c s="34" t="s">
        <v>559</v>
      </c>
      <c s="35" t="s">
        <v>5</v>
      </c>
      <c s="6" t="s">
        <v>560</v>
      </c>
      <c s="36" t="s">
        <v>64</v>
      </c>
      <c s="37">
        <v>18.774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65</v>
      </c>
      <c>
        <f>(M39*21)/100</f>
      </c>
      <c t="s">
        <v>27</v>
      </c>
    </row>
    <row r="40" spans="1:5" ht="12.75">
      <c r="A40" s="35" t="s">
        <v>55</v>
      </c>
      <c r="E40" s="39" t="s">
        <v>561</v>
      </c>
    </row>
    <row r="41" spans="1:5" ht="12.75">
      <c r="A41" s="35" t="s">
        <v>56</v>
      </c>
      <c r="E41" s="40" t="s">
        <v>562</v>
      </c>
    </row>
    <row r="42" spans="1:5" ht="12.75">
      <c r="A42" t="s">
        <v>58</v>
      </c>
      <c r="E42" s="39" t="s">
        <v>540</v>
      </c>
    </row>
    <row r="43" spans="1:16" ht="25.5">
      <c r="A43" t="s">
        <v>49</v>
      </c>
      <c s="34" t="s">
        <v>104</v>
      </c>
      <c s="34" t="s">
        <v>563</v>
      </c>
      <c s="35" t="s">
        <v>5</v>
      </c>
      <c s="6" t="s">
        <v>564</v>
      </c>
      <c s="36" t="s">
        <v>82</v>
      </c>
      <c s="37">
        <v>20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565</v>
      </c>
      <c>
        <f>(M43*21)/100</f>
      </c>
      <c t="s">
        <v>27</v>
      </c>
    </row>
    <row r="44" spans="1:5" ht="12.75">
      <c r="A44" s="35" t="s">
        <v>55</v>
      </c>
      <c r="E44" s="39" t="s">
        <v>566</v>
      </c>
    </row>
    <row r="45" spans="1:5" ht="12.75">
      <c r="A45" s="35" t="s">
        <v>56</v>
      </c>
      <c r="E45" s="40" t="s">
        <v>558</v>
      </c>
    </row>
    <row r="46" spans="1:5" ht="102">
      <c r="A46" t="s">
        <v>58</v>
      </c>
      <c r="E46" s="39" t="s">
        <v>567</v>
      </c>
    </row>
    <row r="47" spans="1:16" ht="12.75">
      <c r="A47" t="s">
        <v>49</v>
      </c>
      <c s="34" t="s">
        <v>60</v>
      </c>
      <c s="34" t="s">
        <v>568</v>
      </c>
      <c s="35" t="s">
        <v>5</v>
      </c>
      <c s="6" t="s">
        <v>569</v>
      </c>
      <c s="36" t="s">
        <v>82</v>
      </c>
      <c s="37">
        <v>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65</v>
      </c>
      <c>
        <f>(M47*21)/100</f>
      </c>
      <c t="s">
        <v>27</v>
      </c>
    </row>
    <row r="48" spans="1:5" ht="12.75">
      <c r="A48" s="35" t="s">
        <v>55</v>
      </c>
      <c r="E48" s="39" t="s">
        <v>570</v>
      </c>
    </row>
    <row r="49" spans="1:5" ht="12.75">
      <c r="A49" s="35" t="s">
        <v>56</v>
      </c>
      <c r="E49" s="40" t="s">
        <v>571</v>
      </c>
    </row>
    <row r="50" spans="1:5" ht="12.75">
      <c r="A50" t="s">
        <v>58</v>
      </c>
      <c r="E50" s="39" t="s">
        <v>540</v>
      </c>
    </row>
    <row r="51" spans="1:16" ht="12.75">
      <c r="A51" t="s">
        <v>49</v>
      </c>
      <c s="34" t="s">
        <v>113</v>
      </c>
      <c s="34" t="s">
        <v>572</v>
      </c>
      <c s="35" t="s">
        <v>5</v>
      </c>
      <c s="6" t="s">
        <v>573</v>
      </c>
      <c s="36" t="s">
        <v>82</v>
      </c>
      <c s="37">
        <v>33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65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574</v>
      </c>
    </row>
    <row r="54" spans="1:5" ht="12.75">
      <c r="A54" t="s">
        <v>58</v>
      </c>
      <c r="E54" s="39" t="s">
        <v>540</v>
      </c>
    </row>
    <row r="55" spans="1:16" ht="12.75">
      <c r="A55" t="s">
        <v>49</v>
      </c>
      <c s="34" t="s">
        <v>117</v>
      </c>
      <c s="34" t="s">
        <v>575</v>
      </c>
      <c s="35" t="s">
        <v>5</v>
      </c>
      <c s="6" t="s">
        <v>576</v>
      </c>
      <c s="36" t="s">
        <v>82</v>
      </c>
      <c s="37">
        <v>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65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577</v>
      </c>
    </row>
    <row r="58" spans="1:5" ht="12.75">
      <c r="A58" t="s">
        <v>58</v>
      </c>
      <c r="E58" s="39" t="s">
        <v>540</v>
      </c>
    </row>
    <row r="59" spans="1:16" ht="12.75">
      <c r="A59" t="s">
        <v>49</v>
      </c>
      <c s="34" t="s">
        <v>578</v>
      </c>
      <c s="34" t="s">
        <v>579</v>
      </c>
      <c s="35" t="s">
        <v>5</v>
      </c>
      <c s="6" t="s">
        <v>580</v>
      </c>
      <c s="36" t="s">
        <v>96</v>
      </c>
      <c s="37">
        <v>12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65</v>
      </c>
      <c>
        <f>(M59*21)/100</f>
      </c>
      <c t="s">
        <v>27</v>
      </c>
    </row>
    <row r="60" spans="1:5" ht="12.75">
      <c r="A60" s="35" t="s">
        <v>55</v>
      </c>
      <c r="E60" s="39" t="s">
        <v>581</v>
      </c>
    </row>
    <row r="61" spans="1:5" ht="12.75">
      <c r="A61" s="35" t="s">
        <v>56</v>
      </c>
      <c r="E61" s="40" t="s">
        <v>558</v>
      </c>
    </row>
    <row r="62" spans="1:5" ht="12.75">
      <c r="A62" t="s">
        <v>58</v>
      </c>
      <c r="E62" s="39" t="s">
        <v>540</v>
      </c>
    </row>
    <row r="63" spans="1:16" ht="12.75">
      <c r="A63" t="s">
        <v>49</v>
      </c>
      <c s="34" t="s">
        <v>582</v>
      </c>
      <c s="34" t="s">
        <v>583</v>
      </c>
      <c s="35" t="s">
        <v>5</v>
      </c>
      <c s="6" t="s">
        <v>584</v>
      </c>
      <c s="36" t="s">
        <v>96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585</v>
      </c>
    </row>
    <row r="65" spans="1:5" ht="12.75">
      <c r="A65" s="35" t="s">
        <v>56</v>
      </c>
      <c r="E65" s="40" t="s">
        <v>558</v>
      </c>
    </row>
    <row r="66" spans="1:5" ht="12.75">
      <c r="A66" t="s">
        <v>58</v>
      </c>
      <c r="E66" s="39" t="s">
        <v>540</v>
      </c>
    </row>
    <row r="67" spans="1:16" ht="12.75">
      <c r="A67" t="s">
        <v>49</v>
      </c>
      <c s="34" t="s">
        <v>586</v>
      </c>
      <c s="34" t="s">
        <v>587</v>
      </c>
      <c s="35" t="s">
        <v>5</v>
      </c>
      <c s="6" t="s">
        <v>588</v>
      </c>
      <c s="36" t="s">
        <v>96</v>
      </c>
      <c s="37">
        <v>13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65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589</v>
      </c>
    </row>
    <row r="70" spans="1:5" ht="12.75">
      <c r="A70" t="s">
        <v>58</v>
      </c>
      <c r="E70" s="39" t="s">
        <v>540</v>
      </c>
    </row>
    <row r="71" spans="1:13" ht="12.75">
      <c r="A71" t="s">
        <v>46</v>
      </c>
      <c r="C71" s="31" t="s">
        <v>590</v>
      </c>
      <c r="E71" s="33" t="s">
        <v>591</v>
      </c>
      <c r="J71" s="32">
        <f>0</f>
      </c>
      <c s="32">
        <f>0</f>
      </c>
      <c s="32">
        <f>0+L72+L76+L80+L84+L88+L92+L96+L100+L104+L108+L112+L116+L120+L124+L128+L132+L136+L140+L144+L148+L152+L156+L160+L164+L168+L172+L176+L180+L184+L188+L192+L196+L200+L204+L208+L212+L216+L220+L224+L228</f>
      </c>
      <c s="32">
        <f>0+M72+M76+M80+M84+M88+M92+M96+M100+M104+M108+M112+M116+M120+M124+M128+M132+M136+M140+M144+M148+M152+M156+M160+M164+M168+M172+M176+M180+M184+M188+M192+M196+M200+M204+M208+M212+M216+M220+M224+M228</f>
      </c>
    </row>
    <row r="72" spans="1:16" ht="25.5">
      <c r="A72" t="s">
        <v>49</v>
      </c>
      <c s="34" t="s">
        <v>122</v>
      </c>
      <c s="34" t="s">
        <v>592</v>
      </c>
      <c s="35" t="s">
        <v>5</v>
      </c>
      <c s="6" t="s">
        <v>593</v>
      </c>
      <c s="36" t="s">
        <v>96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65</v>
      </c>
      <c>
        <f>(M72*21)/100</f>
      </c>
      <c t="s">
        <v>27</v>
      </c>
    </row>
    <row r="73" spans="1:5" ht="12.75">
      <c r="A73" s="35" t="s">
        <v>55</v>
      </c>
      <c r="E73" s="39" t="s">
        <v>594</v>
      </c>
    </row>
    <row r="74" spans="1:5" ht="12.75">
      <c r="A74" s="35" t="s">
        <v>56</v>
      </c>
      <c r="E74" s="40" t="s">
        <v>558</v>
      </c>
    </row>
    <row r="75" spans="1:5" ht="12.75">
      <c r="A75" t="s">
        <v>58</v>
      </c>
      <c r="E75" s="39" t="s">
        <v>540</v>
      </c>
    </row>
    <row r="76" spans="1:16" ht="25.5">
      <c r="A76" t="s">
        <v>49</v>
      </c>
      <c s="34" t="s">
        <v>126</v>
      </c>
      <c s="34" t="s">
        <v>595</v>
      </c>
      <c s="35" t="s">
        <v>5</v>
      </c>
      <c s="6" t="s">
        <v>596</v>
      </c>
      <c s="36" t="s">
        <v>82</v>
      </c>
      <c s="37">
        <v>128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65</v>
      </c>
      <c>
        <f>(M76*21)/100</f>
      </c>
      <c t="s">
        <v>27</v>
      </c>
    </row>
    <row r="77" spans="1:5" ht="12.75">
      <c r="A77" s="35" t="s">
        <v>55</v>
      </c>
      <c r="E77" s="39" t="s">
        <v>597</v>
      </c>
    </row>
    <row r="78" spans="1:5" ht="12.75">
      <c r="A78" s="35" t="s">
        <v>56</v>
      </c>
      <c r="E78" s="40" t="s">
        <v>558</v>
      </c>
    </row>
    <row r="79" spans="1:5" ht="12.75">
      <c r="A79" t="s">
        <v>58</v>
      </c>
      <c r="E79" s="39" t="s">
        <v>540</v>
      </c>
    </row>
    <row r="80" spans="1:16" ht="25.5">
      <c r="A80" t="s">
        <v>49</v>
      </c>
      <c s="34" t="s">
        <v>131</v>
      </c>
      <c s="34" t="s">
        <v>598</v>
      </c>
      <c s="35" t="s">
        <v>5</v>
      </c>
      <c s="6" t="s">
        <v>599</v>
      </c>
      <c s="36" t="s">
        <v>96</v>
      </c>
      <c s="37">
        <v>37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65</v>
      </c>
      <c>
        <f>(M80*21)/100</f>
      </c>
      <c t="s">
        <v>27</v>
      </c>
    </row>
    <row r="81" spans="1:5" ht="12.75">
      <c r="A81" s="35" t="s">
        <v>55</v>
      </c>
      <c r="E81" s="39" t="s">
        <v>600</v>
      </c>
    </row>
    <row r="82" spans="1:5" ht="12.75">
      <c r="A82" s="35" t="s">
        <v>56</v>
      </c>
      <c r="E82" s="40" t="s">
        <v>601</v>
      </c>
    </row>
    <row r="83" spans="1:5" ht="12.75">
      <c r="A83" t="s">
        <v>58</v>
      </c>
      <c r="E83" s="39" t="s">
        <v>540</v>
      </c>
    </row>
    <row r="84" spans="1:16" ht="25.5">
      <c r="A84" t="s">
        <v>49</v>
      </c>
      <c s="34" t="s">
        <v>137</v>
      </c>
      <c s="34" t="s">
        <v>602</v>
      </c>
      <c s="35" t="s">
        <v>5</v>
      </c>
      <c s="6" t="s">
        <v>603</v>
      </c>
      <c s="36" t="s">
        <v>96</v>
      </c>
      <c s="37">
        <v>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65</v>
      </c>
      <c>
        <f>(M84*21)/100</f>
      </c>
      <c t="s">
        <v>27</v>
      </c>
    </row>
    <row r="85" spans="1:5" ht="12.75">
      <c r="A85" s="35" t="s">
        <v>55</v>
      </c>
      <c r="E85" s="39" t="s">
        <v>604</v>
      </c>
    </row>
    <row r="86" spans="1:5" ht="12.75">
      <c r="A86" s="35" t="s">
        <v>56</v>
      </c>
      <c r="E86" s="40" t="s">
        <v>601</v>
      </c>
    </row>
    <row r="87" spans="1:5" ht="12.75">
      <c r="A87" t="s">
        <v>58</v>
      </c>
      <c r="E87" s="39" t="s">
        <v>540</v>
      </c>
    </row>
    <row r="88" spans="1:16" ht="12.75">
      <c r="A88" t="s">
        <v>49</v>
      </c>
      <c s="34" t="s">
        <v>141</v>
      </c>
      <c s="34" t="s">
        <v>605</v>
      </c>
      <c s="35" t="s">
        <v>5</v>
      </c>
      <c s="6" t="s">
        <v>606</v>
      </c>
      <c s="36" t="s">
        <v>96</v>
      </c>
      <c s="37">
        <v>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65</v>
      </c>
      <c>
        <f>(M88*21)/100</f>
      </c>
      <c t="s">
        <v>27</v>
      </c>
    </row>
    <row r="89" spans="1:5" ht="12.75">
      <c r="A89" s="35" t="s">
        <v>55</v>
      </c>
      <c r="E89" s="39" t="s">
        <v>607</v>
      </c>
    </row>
    <row r="90" spans="1:5" ht="12.75">
      <c r="A90" s="35" t="s">
        <v>56</v>
      </c>
      <c r="E90" s="40" t="s">
        <v>601</v>
      </c>
    </row>
    <row r="91" spans="1:5" ht="12.75">
      <c r="A91" t="s">
        <v>58</v>
      </c>
      <c r="E91" s="39" t="s">
        <v>540</v>
      </c>
    </row>
    <row r="92" spans="1:16" ht="25.5">
      <c r="A92" t="s">
        <v>49</v>
      </c>
      <c s="34" t="s">
        <v>146</v>
      </c>
      <c s="34" t="s">
        <v>608</v>
      </c>
      <c s="35" t="s">
        <v>5</v>
      </c>
      <c s="6" t="s">
        <v>609</v>
      </c>
      <c s="36" t="s">
        <v>344</v>
      </c>
      <c s="37">
        <v>108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65</v>
      </c>
      <c>
        <f>(M92*21)/100</f>
      </c>
      <c t="s">
        <v>27</v>
      </c>
    </row>
    <row r="93" spans="1:5" ht="12.75">
      <c r="A93" s="35" t="s">
        <v>55</v>
      </c>
      <c r="E93" s="39" t="s">
        <v>610</v>
      </c>
    </row>
    <row r="94" spans="1:5" ht="12.75">
      <c r="A94" s="35" t="s">
        <v>56</v>
      </c>
      <c r="E94" s="40" t="s">
        <v>611</v>
      </c>
    </row>
    <row r="95" spans="1:5" ht="12.75">
      <c r="A95" t="s">
        <v>58</v>
      </c>
      <c r="E95" s="39" t="s">
        <v>540</v>
      </c>
    </row>
    <row r="96" spans="1:16" ht="12.75">
      <c r="A96" t="s">
        <v>49</v>
      </c>
      <c s="34" t="s">
        <v>152</v>
      </c>
      <c s="34" t="s">
        <v>118</v>
      </c>
      <c s="35" t="s">
        <v>5</v>
      </c>
      <c s="6" t="s">
        <v>119</v>
      </c>
      <c s="36" t="s">
        <v>82</v>
      </c>
      <c s="37">
        <v>1673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65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612</v>
      </c>
    </row>
    <row r="99" spans="1:5" ht="12.75">
      <c r="A99" t="s">
        <v>58</v>
      </c>
      <c r="E99" s="39" t="s">
        <v>540</v>
      </c>
    </row>
    <row r="100" spans="1:16" ht="12.75">
      <c r="A100" t="s">
        <v>49</v>
      </c>
      <c s="34" t="s">
        <v>156</v>
      </c>
      <c s="34" t="s">
        <v>613</v>
      </c>
      <c s="35" t="s">
        <v>5</v>
      </c>
      <c s="6" t="s">
        <v>614</v>
      </c>
      <c s="36" t="s">
        <v>82</v>
      </c>
      <c s="37">
        <v>1619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65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615</v>
      </c>
    </row>
    <row r="103" spans="1:5" ht="12.75">
      <c r="A103" t="s">
        <v>58</v>
      </c>
      <c r="E103" s="39" t="s">
        <v>540</v>
      </c>
    </row>
    <row r="104" spans="1:16" ht="12.75">
      <c r="A104" t="s">
        <v>49</v>
      </c>
      <c s="34" t="s">
        <v>161</v>
      </c>
      <c s="34" t="s">
        <v>616</v>
      </c>
      <c s="35" t="s">
        <v>5</v>
      </c>
      <c s="6" t="s">
        <v>617</v>
      </c>
      <c s="36" t="s">
        <v>82</v>
      </c>
      <c s="37">
        <v>506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65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38.25">
      <c r="A106" s="35" t="s">
        <v>56</v>
      </c>
      <c r="E106" s="40" t="s">
        <v>618</v>
      </c>
    </row>
    <row r="107" spans="1:5" ht="12.75">
      <c r="A107" t="s">
        <v>58</v>
      </c>
      <c r="E107" s="39" t="s">
        <v>540</v>
      </c>
    </row>
    <row r="108" spans="1:16" ht="12.75">
      <c r="A108" t="s">
        <v>49</v>
      </c>
      <c s="34" t="s">
        <v>165</v>
      </c>
      <c s="34" t="s">
        <v>619</v>
      </c>
      <c s="35" t="s">
        <v>5</v>
      </c>
      <c s="6" t="s">
        <v>620</v>
      </c>
      <c s="36" t="s">
        <v>82</v>
      </c>
      <c s="37">
        <v>25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65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621</v>
      </c>
    </row>
    <row r="111" spans="1:5" ht="12.75">
      <c r="A111" t="s">
        <v>58</v>
      </c>
      <c r="E111" s="39" t="s">
        <v>540</v>
      </c>
    </row>
    <row r="112" spans="1:16" ht="25.5">
      <c r="A112" t="s">
        <v>49</v>
      </c>
      <c s="34" t="s">
        <v>171</v>
      </c>
      <c s="34" t="s">
        <v>622</v>
      </c>
      <c s="35" t="s">
        <v>5</v>
      </c>
      <c s="6" t="s">
        <v>623</v>
      </c>
      <c s="36" t="s">
        <v>82</v>
      </c>
      <c s="37">
        <v>100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65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25.5">
      <c r="A114" s="35" t="s">
        <v>56</v>
      </c>
      <c r="E114" s="40" t="s">
        <v>624</v>
      </c>
    </row>
    <row r="115" spans="1:5" ht="12.75">
      <c r="A115" t="s">
        <v>58</v>
      </c>
      <c r="E115" s="39" t="s">
        <v>540</v>
      </c>
    </row>
    <row r="116" spans="1:16" ht="25.5">
      <c r="A116" t="s">
        <v>49</v>
      </c>
      <c s="34" t="s">
        <v>176</v>
      </c>
      <c s="34" t="s">
        <v>625</v>
      </c>
      <c s="35" t="s">
        <v>5</v>
      </c>
      <c s="6" t="s">
        <v>626</v>
      </c>
      <c s="36" t="s">
        <v>96</v>
      </c>
      <c s="37">
        <v>508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65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38.25">
      <c r="A118" s="35" t="s">
        <v>56</v>
      </c>
      <c r="E118" s="40" t="s">
        <v>627</v>
      </c>
    </row>
    <row r="119" spans="1:5" ht="12.75">
      <c r="A119" t="s">
        <v>58</v>
      </c>
      <c r="E119" s="39" t="s">
        <v>540</v>
      </c>
    </row>
    <row r="120" spans="1:16" ht="25.5">
      <c r="A120" t="s">
        <v>49</v>
      </c>
      <c s="34" t="s">
        <v>181</v>
      </c>
      <c s="34" t="s">
        <v>628</v>
      </c>
      <c s="35" t="s">
        <v>5</v>
      </c>
      <c s="6" t="s">
        <v>629</v>
      </c>
      <c s="36" t="s">
        <v>96</v>
      </c>
      <c s="37">
        <v>37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65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51">
      <c r="A122" s="35" t="s">
        <v>56</v>
      </c>
      <c r="E122" s="40" t="s">
        <v>630</v>
      </c>
    </row>
    <row r="123" spans="1:5" ht="12.75">
      <c r="A123" t="s">
        <v>58</v>
      </c>
      <c r="E123" s="39" t="s">
        <v>540</v>
      </c>
    </row>
    <row r="124" spans="1:16" ht="25.5">
      <c r="A124" t="s">
        <v>49</v>
      </c>
      <c s="34" t="s">
        <v>186</v>
      </c>
      <c s="34" t="s">
        <v>631</v>
      </c>
      <c s="35" t="s">
        <v>5</v>
      </c>
      <c s="6" t="s">
        <v>632</v>
      </c>
      <c s="36" t="s">
        <v>96</v>
      </c>
      <c s="37">
        <v>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65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633</v>
      </c>
    </row>
    <row r="127" spans="1:5" ht="12.75">
      <c r="A127" t="s">
        <v>58</v>
      </c>
      <c r="E127" s="39" t="s">
        <v>540</v>
      </c>
    </row>
    <row r="128" spans="1:16" ht="25.5">
      <c r="A128" t="s">
        <v>49</v>
      </c>
      <c s="34" t="s">
        <v>191</v>
      </c>
      <c s="34" t="s">
        <v>634</v>
      </c>
      <c s="35" t="s">
        <v>5</v>
      </c>
      <c s="6" t="s">
        <v>635</v>
      </c>
      <c s="36" t="s">
        <v>96</v>
      </c>
      <c s="37">
        <v>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65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636</v>
      </c>
    </row>
    <row r="131" spans="1:5" ht="12.75">
      <c r="A131" t="s">
        <v>58</v>
      </c>
      <c r="E131" s="39" t="s">
        <v>540</v>
      </c>
    </row>
    <row r="132" spans="1:16" ht="25.5">
      <c r="A132" t="s">
        <v>49</v>
      </c>
      <c s="34" t="s">
        <v>195</v>
      </c>
      <c s="34" t="s">
        <v>637</v>
      </c>
      <c s="35" t="s">
        <v>5</v>
      </c>
      <c s="6" t="s">
        <v>638</v>
      </c>
      <c s="36" t="s">
        <v>96</v>
      </c>
      <c s="37">
        <v>56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65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38.25">
      <c r="A134" s="35" t="s">
        <v>56</v>
      </c>
      <c r="E134" s="40" t="s">
        <v>639</v>
      </c>
    </row>
    <row r="135" spans="1:5" ht="12.75">
      <c r="A135" t="s">
        <v>58</v>
      </c>
      <c r="E135" s="39" t="s">
        <v>540</v>
      </c>
    </row>
    <row r="136" spans="1:16" ht="25.5">
      <c r="A136" t="s">
        <v>49</v>
      </c>
      <c s="34" t="s">
        <v>201</v>
      </c>
      <c s="34" t="s">
        <v>640</v>
      </c>
      <c s="35" t="s">
        <v>5</v>
      </c>
      <c s="6" t="s">
        <v>641</v>
      </c>
      <c s="36" t="s">
        <v>96</v>
      </c>
      <c s="37">
        <v>8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65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51">
      <c r="A138" s="35" t="s">
        <v>56</v>
      </c>
      <c r="E138" s="40" t="s">
        <v>642</v>
      </c>
    </row>
    <row r="139" spans="1:5" ht="12.75">
      <c r="A139" t="s">
        <v>58</v>
      </c>
      <c r="E139" s="39" t="s">
        <v>540</v>
      </c>
    </row>
    <row r="140" spans="1:16" ht="25.5">
      <c r="A140" t="s">
        <v>49</v>
      </c>
      <c s="34" t="s">
        <v>77</v>
      </c>
      <c s="34" t="s">
        <v>643</v>
      </c>
      <c s="35" t="s">
        <v>5</v>
      </c>
      <c s="6" t="s">
        <v>644</v>
      </c>
      <c s="36" t="s">
        <v>96</v>
      </c>
      <c s="37">
        <v>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65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645</v>
      </c>
    </row>
    <row r="143" spans="1:5" ht="12.75">
      <c r="A143" t="s">
        <v>58</v>
      </c>
      <c r="E143" s="39" t="s">
        <v>540</v>
      </c>
    </row>
    <row r="144" spans="1:16" ht="25.5">
      <c r="A144" t="s">
        <v>49</v>
      </c>
      <c s="34" t="s">
        <v>207</v>
      </c>
      <c s="34" t="s">
        <v>646</v>
      </c>
      <c s="35" t="s">
        <v>5</v>
      </c>
      <c s="6" t="s">
        <v>647</v>
      </c>
      <c s="36" t="s">
        <v>96</v>
      </c>
      <c s="37">
        <v>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65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648</v>
      </c>
    </row>
    <row r="147" spans="1:5" ht="12.75">
      <c r="A147" t="s">
        <v>58</v>
      </c>
      <c r="E147" s="39" t="s">
        <v>540</v>
      </c>
    </row>
    <row r="148" spans="1:16" ht="25.5">
      <c r="A148" t="s">
        <v>49</v>
      </c>
      <c s="34" t="s">
        <v>210</v>
      </c>
      <c s="34" t="s">
        <v>649</v>
      </c>
      <c s="35" t="s">
        <v>5</v>
      </c>
      <c s="6" t="s">
        <v>650</v>
      </c>
      <c s="36" t="s">
        <v>96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565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651</v>
      </c>
    </row>
    <row r="151" spans="1:5" ht="102">
      <c r="A151" t="s">
        <v>58</v>
      </c>
      <c r="E151" s="39" t="s">
        <v>125</v>
      </c>
    </row>
    <row r="152" spans="1:16" ht="12.75">
      <c r="A152" t="s">
        <v>49</v>
      </c>
      <c s="34" t="s">
        <v>213</v>
      </c>
      <c s="34" t="s">
        <v>652</v>
      </c>
      <c s="35" t="s">
        <v>5</v>
      </c>
      <c s="6" t="s">
        <v>653</v>
      </c>
      <c s="36" t="s">
        <v>96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565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5</v>
      </c>
    </row>
    <row r="155" spans="1:5" ht="102">
      <c r="A155" t="s">
        <v>58</v>
      </c>
      <c r="E155" s="39" t="s">
        <v>125</v>
      </c>
    </row>
    <row r="156" spans="1:16" ht="12.75">
      <c r="A156" t="s">
        <v>49</v>
      </c>
      <c s="34" t="s">
        <v>219</v>
      </c>
      <c s="34" t="s">
        <v>654</v>
      </c>
      <c s="35" t="s">
        <v>5</v>
      </c>
      <c s="6" t="s">
        <v>655</v>
      </c>
      <c s="36" t="s">
        <v>82</v>
      </c>
      <c s="37">
        <v>230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65</v>
      </c>
      <c>
        <f>(M156*21)/100</f>
      </c>
      <c t="s">
        <v>27</v>
      </c>
    </row>
    <row r="157" spans="1:5" ht="12.75">
      <c r="A157" s="35" t="s">
        <v>55</v>
      </c>
      <c r="E157" s="39" t="s">
        <v>656</v>
      </c>
    </row>
    <row r="158" spans="1:5" ht="12.75">
      <c r="A158" s="35" t="s">
        <v>56</v>
      </c>
      <c r="E158" s="40" t="s">
        <v>657</v>
      </c>
    </row>
    <row r="159" spans="1:5" ht="12.75">
      <c r="A159" t="s">
        <v>58</v>
      </c>
      <c r="E159" s="39" t="s">
        <v>540</v>
      </c>
    </row>
    <row r="160" spans="1:16" ht="12.75">
      <c r="A160" t="s">
        <v>49</v>
      </c>
      <c s="34" t="s">
        <v>224</v>
      </c>
      <c s="34" t="s">
        <v>658</v>
      </c>
      <c s="35" t="s">
        <v>5</v>
      </c>
      <c s="6" t="s">
        <v>659</v>
      </c>
      <c s="36" t="s">
        <v>82</v>
      </c>
      <c s="37">
        <v>275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65</v>
      </c>
      <c>
        <f>(M160*21)/100</f>
      </c>
      <c t="s">
        <v>27</v>
      </c>
    </row>
    <row r="161" spans="1:5" ht="12.75">
      <c r="A161" s="35" t="s">
        <v>55</v>
      </c>
      <c r="E161" s="39" t="s">
        <v>656</v>
      </c>
    </row>
    <row r="162" spans="1:5" ht="12.75">
      <c r="A162" s="35" t="s">
        <v>56</v>
      </c>
      <c r="E162" s="40" t="s">
        <v>660</v>
      </c>
    </row>
    <row r="163" spans="1:5" ht="12.75">
      <c r="A163" t="s">
        <v>58</v>
      </c>
      <c r="E163" s="39" t="s">
        <v>540</v>
      </c>
    </row>
    <row r="164" spans="1:16" ht="12.75">
      <c r="A164" t="s">
        <v>49</v>
      </c>
      <c s="34" t="s">
        <v>462</v>
      </c>
      <c s="34" t="s">
        <v>661</v>
      </c>
      <c s="35" t="s">
        <v>5</v>
      </c>
      <c s="6" t="s">
        <v>128</v>
      </c>
      <c s="36" t="s">
        <v>82</v>
      </c>
      <c s="37">
        <v>670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65</v>
      </c>
      <c>
        <f>(M164*21)/100</f>
      </c>
      <c t="s">
        <v>27</v>
      </c>
    </row>
    <row r="165" spans="1:5" ht="12.75">
      <c r="A165" s="35" t="s">
        <v>55</v>
      </c>
      <c r="E165" s="39" t="s">
        <v>662</v>
      </c>
    </row>
    <row r="166" spans="1:5" ht="12.75">
      <c r="A166" s="35" t="s">
        <v>56</v>
      </c>
      <c r="E166" s="40" t="s">
        <v>663</v>
      </c>
    </row>
    <row r="167" spans="1:5" ht="12.75">
      <c r="A167" t="s">
        <v>58</v>
      </c>
      <c r="E167" s="39" t="s">
        <v>540</v>
      </c>
    </row>
    <row r="168" spans="1:16" ht="25.5">
      <c r="A168" t="s">
        <v>49</v>
      </c>
      <c s="34" t="s">
        <v>466</v>
      </c>
      <c s="34" t="s">
        <v>127</v>
      </c>
      <c s="35" t="s">
        <v>5</v>
      </c>
      <c s="6" t="s">
        <v>664</v>
      </c>
      <c s="36" t="s">
        <v>82</v>
      </c>
      <c s="37">
        <v>108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565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665</v>
      </c>
    </row>
    <row r="171" spans="1:5" ht="114.75">
      <c r="A171" t="s">
        <v>58</v>
      </c>
      <c r="E171" s="39" t="s">
        <v>130</v>
      </c>
    </row>
    <row r="172" spans="1:16" ht="12.75">
      <c r="A172" t="s">
        <v>49</v>
      </c>
      <c s="34" t="s">
        <v>468</v>
      </c>
      <c s="34" t="s">
        <v>666</v>
      </c>
      <c s="35" t="s">
        <v>5</v>
      </c>
      <c s="6" t="s">
        <v>667</v>
      </c>
      <c s="36" t="s">
        <v>96</v>
      </c>
      <c s="37">
        <v>112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565</v>
      </c>
      <c>
        <f>(M172*21)/100</f>
      </c>
      <c t="s">
        <v>27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668</v>
      </c>
    </row>
    <row r="175" spans="1:5" ht="12.75">
      <c r="A175" t="s">
        <v>58</v>
      </c>
      <c r="E175" s="39" t="s">
        <v>540</v>
      </c>
    </row>
    <row r="176" spans="1:16" ht="12.75">
      <c r="A176" t="s">
        <v>49</v>
      </c>
      <c s="34" t="s">
        <v>472</v>
      </c>
      <c s="34" t="s">
        <v>669</v>
      </c>
      <c s="35" t="s">
        <v>5</v>
      </c>
      <c s="6" t="s">
        <v>670</v>
      </c>
      <c s="36" t="s">
        <v>96</v>
      </c>
      <c s="37">
        <v>13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65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668</v>
      </c>
    </row>
    <row r="179" spans="1:5" ht="12.75">
      <c r="A179" t="s">
        <v>58</v>
      </c>
      <c r="E179" s="39" t="s">
        <v>540</v>
      </c>
    </row>
    <row r="180" spans="1:16" ht="25.5">
      <c r="A180" t="s">
        <v>49</v>
      </c>
      <c s="34" t="s">
        <v>246</v>
      </c>
      <c s="34" t="s">
        <v>671</v>
      </c>
      <c s="35" t="s">
        <v>5</v>
      </c>
      <c s="6" t="s">
        <v>672</v>
      </c>
      <c s="36" t="s">
        <v>96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65</v>
      </c>
      <c>
        <f>(M180*21)/100</f>
      </c>
      <c t="s">
        <v>27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601</v>
      </c>
    </row>
    <row r="183" spans="1:5" ht="12.75">
      <c r="A183" t="s">
        <v>58</v>
      </c>
      <c r="E183" s="39" t="s">
        <v>540</v>
      </c>
    </row>
    <row r="184" spans="1:16" ht="12.75">
      <c r="A184" t="s">
        <v>49</v>
      </c>
      <c s="34" t="s">
        <v>479</v>
      </c>
      <c s="34" t="s">
        <v>673</v>
      </c>
      <c s="35" t="s">
        <v>5</v>
      </c>
      <c s="6" t="s">
        <v>674</v>
      </c>
      <c s="36" t="s">
        <v>96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565</v>
      </c>
      <c>
        <f>(M184*21)/100</f>
      </c>
      <c t="s">
        <v>27</v>
      </c>
    </row>
    <row r="185" spans="1:5" ht="12.75">
      <c r="A185" s="35" t="s">
        <v>55</v>
      </c>
      <c r="E185" s="39" t="s">
        <v>675</v>
      </c>
    </row>
    <row r="186" spans="1:5" ht="12.75">
      <c r="A186" s="35" t="s">
        <v>56</v>
      </c>
      <c r="E186" s="40" t="s">
        <v>601</v>
      </c>
    </row>
    <row r="187" spans="1:5" ht="114.75">
      <c r="A187" t="s">
        <v>58</v>
      </c>
      <c r="E187" s="39" t="s">
        <v>676</v>
      </c>
    </row>
    <row r="188" spans="1:16" ht="12.75">
      <c r="A188" t="s">
        <v>49</v>
      </c>
      <c s="34" t="s">
        <v>482</v>
      </c>
      <c s="34" t="s">
        <v>677</v>
      </c>
      <c s="35" t="s">
        <v>5</v>
      </c>
      <c s="6" t="s">
        <v>678</v>
      </c>
      <c s="36" t="s">
        <v>96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65</v>
      </c>
      <c>
        <f>(M188*21)/100</f>
      </c>
      <c t="s">
        <v>27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558</v>
      </c>
    </row>
    <row r="191" spans="1:5" ht="12.75">
      <c r="A191" t="s">
        <v>58</v>
      </c>
      <c r="E191" s="39" t="s">
        <v>540</v>
      </c>
    </row>
    <row r="192" spans="1:16" ht="25.5">
      <c r="A192" t="s">
        <v>49</v>
      </c>
      <c s="34" t="s">
        <v>485</v>
      </c>
      <c s="34" t="s">
        <v>679</v>
      </c>
      <c s="35" t="s">
        <v>5</v>
      </c>
      <c s="6" t="s">
        <v>680</v>
      </c>
      <c s="36" t="s">
        <v>96</v>
      </c>
      <c s="37">
        <v>9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65</v>
      </c>
      <c>
        <f>(M192*21)/100</f>
      </c>
      <c t="s">
        <v>27</v>
      </c>
    </row>
    <row r="193" spans="1:5" ht="12.75">
      <c r="A193" s="35" t="s">
        <v>55</v>
      </c>
      <c r="E193" s="39" t="s">
        <v>681</v>
      </c>
    </row>
    <row r="194" spans="1:5" ht="12.75">
      <c r="A194" s="35" t="s">
        <v>56</v>
      </c>
      <c r="E194" s="40" t="s">
        <v>558</v>
      </c>
    </row>
    <row r="195" spans="1:5" ht="12.75">
      <c r="A195" t="s">
        <v>58</v>
      </c>
      <c r="E195" s="39" t="s">
        <v>540</v>
      </c>
    </row>
    <row r="196" spans="1:16" ht="25.5">
      <c r="A196" t="s">
        <v>49</v>
      </c>
      <c s="34" t="s">
        <v>682</v>
      </c>
      <c s="34" t="s">
        <v>683</v>
      </c>
      <c s="35" t="s">
        <v>5</v>
      </c>
      <c s="6" t="s">
        <v>684</v>
      </c>
      <c s="36" t="s">
        <v>96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565</v>
      </c>
      <c>
        <f>(M196*21)/100</f>
      </c>
      <c t="s">
        <v>27</v>
      </c>
    </row>
    <row r="197" spans="1:5" ht="12.75">
      <c r="A197" s="35" t="s">
        <v>55</v>
      </c>
      <c r="E197" s="39" t="s">
        <v>685</v>
      </c>
    </row>
    <row r="198" spans="1:5" ht="12.75">
      <c r="A198" s="35" t="s">
        <v>56</v>
      </c>
      <c r="E198" s="40" t="s">
        <v>686</v>
      </c>
    </row>
    <row r="199" spans="1:5" ht="140.25">
      <c r="A199" t="s">
        <v>58</v>
      </c>
      <c r="E199" s="39" t="s">
        <v>687</v>
      </c>
    </row>
    <row r="200" spans="1:16" ht="12.75">
      <c r="A200" t="s">
        <v>49</v>
      </c>
      <c s="34" t="s">
        <v>688</v>
      </c>
      <c s="34" t="s">
        <v>689</v>
      </c>
      <c s="35" t="s">
        <v>5</v>
      </c>
      <c s="6" t="s">
        <v>690</v>
      </c>
      <c s="36" t="s">
        <v>96</v>
      </c>
      <c s="37">
        <v>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65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601</v>
      </c>
    </row>
    <row r="203" spans="1:5" ht="12.75">
      <c r="A203" t="s">
        <v>58</v>
      </c>
      <c r="E203" s="39" t="s">
        <v>540</v>
      </c>
    </row>
    <row r="204" spans="1:16" ht="25.5">
      <c r="A204" t="s">
        <v>49</v>
      </c>
      <c s="34" t="s">
        <v>691</v>
      </c>
      <c s="34" t="s">
        <v>692</v>
      </c>
      <c s="35" t="s">
        <v>5</v>
      </c>
      <c s="6" t="s">
        <v>693</v>
      </c>
      <c s="36" t="s">
        <v>96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65</v>
      </c>
      <c>
        <f>(M204*21)/100</f>
      </c>
      <c t="s">
        <v>27</v>
      </c>
    </row>
    <row r="205" spans="1:5" ht="12.75">
      <c r="A205" s="35" t="s">
        <v>55</v>
      </c>
      <c r="E205" s="39" t="s">
        <v>694</v>
      </c>
    </row>
    <row r="206" spans="1:5" ht="12.75">
      <c r="A206" s="35" t="s">
        <v>56</v>
      </c>
      <c r="E206" s="40" t="s">
        <v>601</v>
      </c>
    </row>
    <row r="207" spans="1:5" ht="12.75">
      <c r="A207" t="s">
        <v>58</v>
      </c>
      <c r="E207" s="39" t="s">
        <v>540</v>
      </c>
    </row>
    <row r="208" spans="1:16" ht="12.75">
      <c r="A208" t="s">
        <v>49</v>
      </c>
      <c s="34" t="s">
        <v>695</v>
      </c>
      <c s="34" t="s">
        <v>696</v>
      </c>
      <c s="35" t="s">
        <v>5</v>
      </c>
      <c s="6" t="s">
        <v>697</v>
      </c>
      <c s="36" t="s">
        <v>96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65</v>
      </c>
      <c>
        <f>(M208*21)/100</f>
      </c>
      <c t="s">
        <v>27</v>
      </c>
    </row>
    <row r="209" spans="1:5" ht="12.75">
      <c r="A209" s="35" t="s">
        <v>55</v>
      </c>
      <c r="E209" s="39" t="s">
        <v>698</v>
      </c>
    </row>
    <row r="210" spans="1:5" ht="12.75">
      <c r="A210" s="35" t="s">
        <v>56</v>
      </c>
      <c r="E210" s="40" t="s">
        <v>601</v>
      </c>
    </row>
    <row r="211" spans="1:5" ht="12.75">
      <c r="A211" t="s">
        <v>58</v>
      </c>
      <c r="E211" s="39" t="s">
        <v>540</v>
      </c>
    </row>
    <row r="212" spans="1:16" ht="25.5">
      <c r="A212" t="s">
        <v>49</v>
      </c>
      <c s="34" t="s">
        <v>699</v>
      </c>
      <c s="34" t="s">
        <v>700</v>
      </c>
      <c s="35" t="s">
        <v>5</v>
      </c>
      <c s="6" t="s">
        <v>701</v>
      </c>
      <c s="36" t="s">
        <v>96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65</v>
      </c>
      <c>
        <f>(M212*21)/100</f>
      </c>
      <c t="s">
        <v>27</v>
      </c>
    </row>
    <row r="213" spans="1:5" ht="12.75">
      <c r="A213" s="35" t="s">
        <v>55</v>
      </c>
      <c r="E213" s="39" t="s">
        <v>5</v>
      </c>
    </row>
    <row r="214" spans="1:5" ht="12.75">
      <c r="A214" s="35" t="s">
        <v>56</v>
      </c>
      <c r="E214" s="40" t="s">
        <v>5</v>
      </c>
    </row>
    <row r="215" spans="1:5" ht="12.75">
      <c r="A215" t="s">
        <v>58</v>
      </c>
      <c r="E215" s="39" t="s">
        <v>540</v>
      </c>
    </row>
    <row r="216" spans="1:16" ht="38.25">
      <c r="A216" t="s">
        <v>49</v>
      </c>
      <c s="34" t="s">
        <v>702</v>
      </c>
      <c s="34" t="s">
        <v>703</v>
      </c>
      <c s="35" t="s">
        <v>5</v>
      </c>
      <c s="6" t="s">
        <v>704</v>
      </c>
      <c s="36" t="s">
        <v>96</v>
      </c>
      <c s="37">
        <v>4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65</v>
      </c>
      <c>
        <f>(M216*21)/100</f>
      </c>
      <c t="s">
        <v>27</v>
      </c>
    </row>
    <row r="217" spans="1:5" ht="12.75">
      <c r="A217" s="35" t="s">
        <v>55</v>
      </c>
      <c r="E217" s="39" t="s">
        <v>5</v>
      </c>
    </row>
    <row r="218" spans="1:5" ht="12.75">
      <c r="A218" s="35" t="s">
        <v>56</v>
      </c>
      <c r="E218" s="40" t="s">
        <v>5</v>
      </c>
    </row>
    <row r="219" spans="1:5" ht="12.75">
      <c r="A219" t="s">
        <v>58</v>
      </c>
      <c r="E219" s="39" t="s">
        <v>540</v>
      </c>
    </row>
    <row r="220" spans="1:16" ht="12.75">
      <c r="A220" t="s">
        <v>49</v>
      </c>
      <c s="34" t="s">
        <v>346</v>
      </c>
      <c s="34" t="s">
        <v>705</v>
      </c>
      <c s="35" t="s">
        <v>5</v>
      </c>
      <c s="6" t="s">
        <v>706</v>
      </c>
      <c s="36" t="s">
        <v>707</v>
      </c>
      <c s="37">
        <v>40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65</v>
      </c>
      <c>
        <f>(M220*21)/100</f>
      </c>
      <c t="s">
        <v>27</v>
      </c>
    </row>
    <row r="221" spans="1:5" ht="12.75">
      <c r="A221" s="35" t="s">
        <v>55</v>
      </c>
      <c r="E221" s="39" t="s">
        <v>5</v>
      </c>
    </row>
    <row r="222" spans="1:5" ht="12.75">
      <c r="A222" s="35" t="s">
        <v>56</v>
      </c>
      <c r="E222" s="40" t="s">
        <v>708</v>
      </c>
    </row>
    <row r="223" spans="1:5" ht="12.75">
      <c r="A223" t="s">
        <v>58</v>
      </c>
      <c r="E223" s="39" t="s">
        <v>540</v>
      </c>
    </row>
    <row r="224" spans="1:16" ht="12.75">
      <c r="A224" t="s">
        <v>49</v>
      </c>
      <c s="34" t="s">
        <v>709</v>
      </c>
      <c s="34" t="s">
        <v>710</v>
      </c>
      <c s="35" t="s">
        <v>5</v>
      </c>
      <c s="6" t="s">
        <v>711</v>
      </c>
      <c s="36" t="s">
        <v>707</v>
      </c>
      <c s="37">
        <v>12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65</v>
      </c>
      <c>
        <f>(M224*21)/100</f>
      </c>
      <c t="s">
        <v>27</v>
      </c>
    </row>
    <row r="225" spans="1:5" ht="12.75">
      <c r="A225" s="35" t="s">
        <v>55</v>
      </c>
      <c r="E225" s="39" t="s">
        <v>5</v>
      </c>
    </row>
    <row r="226" spans="1:5" ht="12.75">
      <c r="A226" s="35" t="s">
        <v>56</v>
      </c>
      <c r="E226" s="40" t="s">
        <v>712</v>
      </c>
    </row>
    <row r="227" spans="1:5" ht="12.75">
      <c r="A227" t="s">
        <v>58</v>
      </c>
      <c r="E227" s="39" t="s">
        <v>540</v>
      </c>
    </row>
    <row r="228" spans="1:16" ht="12.75">
      <c r="A228" t="s">
        <v>49</v>
      </c>
      <c s="34" t="s">
        <v>713</v>
      </c>
      <c s="34" t="s">
        <v>714</v>
      </c>
      <c s="35" t="s">
        <v>5</v>
      </c>
      <c s="6" t="s">
        <v>715</v>
      </c>
      <c s="36" t="s">
        <v>707</v>
      </c>
      <c s="37">
        <v>24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65</v>
      </c>
      <c>
        <f>(M228*21)/100</f>
      </c>
      <c t="s">
        <v>27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716</v>
      </c>
    </row>
    <row r="231" spans="1:5" ht="12.75">
      <c r="A231" t="s">
        <v>58</v>
      </c>
      <c r="E231" s="39" t="s">
        <v>540</v>
      </c>
    </row>
    <row r="232" spans="1:13" ht="12.75">
      <c r="A232" t="s">
        <v>46</v>
      </c>
      <c r="C232" s="31" t="s">
        <v>717</v>
      </c>
      <c r="E232" s="33" t="s">
        <v>718</v>
      </c>
      <c r="J232" s="32">
        <f>0</f>
      </c>
      <c s="32">
        <f>0</f>
      </c>
      <c s="32">
        <f>0+L233+L237</f>
      </c>
      <c s="32">
        <f>0+M233+M237</f>
      </c>
    </row>
    <row r="233" spans="1:16" ht="25.5">
      <c r="A233" t="s">
        <v>49</v>
      </c>
      <c s="34" t="s">
        <v>719</v>
      </c>
      <c s="34" t="s">
        <v>720</v>
      </c>
      <c s="35" t="s">
        <v>5</v>
      </c>
      <c s="6" t="s">
        <v>721</v>
      </c>
      <c s="36" t="s">
        <v>344</v>
      </c>
      <c s="37">
        <v>200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565</v>
      </c>
      <c>
        <f>(M233*21)/100</f>
      </c>
      <c t="s">
        <v>27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56</v>
      </c>
      <c r="E235" s="40" t="s">
        <v>722</v>
      </c>
    </row>
    <row r="236" spans="1:5" ht="25.5">
      <c r="A236" t="s">
        <v>58</v>
      </c>
      <c r="E236" s="39" t="s">
        <v>723</v>
      </c>
    </row>
    <row r="237" spans="1:16" ht="25.5">
      <c r="A237" t="s">
        <v>49</v>
      </c>
      <c s="34" t="s">
        <v>724</v>
      </c>
      <c s="34" t="s">
        <v>725</v>
      </c>
      <c s="35" t="s">
        <v>5</v>
      </c>
      <c s="6" t="s">
        <v>726</v>
      </c>
      <c s="36" t="s">
        <v>344</v>
      </c>
      <c s="37">
        <v>36000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565</v>
      </c>
      <c>
        <f>(M237*21)/100</f>
      </c>
      <c t="s">
        <v>27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727</v>
      </c>
    </row>
    <row r="240" spans="1:5" ht="12.75">
      <c r="A240" t="s">
        <v>58</v>
      </c>
      <c r="E240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